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C:\Users\yanhurui\Downloads\"/>
    </mc:Choice>
  </mc:AlternateContent>
  <xr:revisionPtr revIDLastSave="0" documentId="13_ncr:1_{048568FA-1628-4D36-B4DB-A279440E19D5}" xr6:coauthVersionLast="47" xr6:coauthVersionMax="47" xr10:uidLastSave="{00000000-0000-0000-0000-000000000000}"/>
  <bookViews>
    <workbookView xWindow="28680" yWindow="-120" windowWidth="29040" windowHeight="15720" tabRatio="744" activeTab="1" xr2:uid="{00000000-000D-0000-FFFF-FFFF00000000}"/>
  </bookViews>
  <sheets>
    <sheet name="Calculator" sheetId="1" r:id="rId1"/>
    <sheet name="AnalyzerSpecs" sheetId="7" r:id="rId2"/>
    <sheet name="NoiseSourceSpecs" sheetId="8" r:id="rId3"/>
    <sheet name="ExtPreampSpecs" sheetId="9" r:id="rId4"/>
    <sheet name="LegacyCalc" sheetId="6" r:id="rId5"/>
    <sheet name="RevHist" sheetId="4" r:id="rId6"/>
    <sheet name="TCofENR" sheetId="11" r:id="rId7"/>
    <sheet name="CoverageFactorDoc" sheetId="5" r:id="rId8"/>
    <sheet name="DraftOfNoiseSourceMismatch" sheetId="10"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8" i="1" l="1"/>
  <c r="C66" i="1"/>
  <c r="E35" i="1"/>
  <c r="D35" i="1"/>
  <c r="E34" i="1"/>
  <c r="D34" i="1"/>
  <c r="E33" i="1"/>
  <c r="D33" i="1"/>
  <c r="E32" i="1"/>
  <c r="D32" i="1"/>
  <c r="E31" i="1"/>
  <c r="D31" i="1"/>
  <c r="I23" i="1"/>
  <c r="D23" i="1"/>
  <c r="I22" i="1"/>
  <c r="I21" i="1"/>
  <c r="D20" i="1"/>
  <c r="L19" i="1"/>
  <c r="O18" i="1"/>
  <c r="O17" i="1"/>
  <c r="I17" i="1"/>
  <c r="D17" i="1"/>
  <c r="P15" i="1"/>
  <c r="O12" i="1" s="1"/>
  <c r="O13" i="1" s="1"/>
  <c r="O15" i="1"/>
  <c r="P12" i="1" s="1"/>
  <c r="P13" i="1" s="1"/>
  <c r="I14" i="1"/>
  <c r="I27" i="1" s="1"/>
  <c r="N13" i="1"/>
  <c r="M13" i="1"/>
  <c r="T12" i="1"/>
  <c r="T14" i="1" s="1"/>
  <c r="T19" i="1" s="1"/>
  <c r="S12" i="1"/>
  <c r="S14" i="1" s="1"/>
  <c r="S19" i="1" s="1"/>
  <c r="R12" i="1"/>
  <c r="R14" i="1" s="1"/>
  <c r="R19" i="1" s="1"/>
  <c r="I12" i="1"/>
  <c r="D12" i="1"/>
  <c r="P11" i="1"/>
  <c r="O11" i="1"/>
  <c r="N11" i="1"/>
  <c r="N12" i="1" s="1"/>
  <c r="M11" i="1"/>
  <c r="M12" i="1" s="1"/>
  <c r="D9" i="1"/>
  <c r="I8" i="1"/>
  <c r="D8" i="1"/>
  <c r="I7" i="1"/>
  <c r="D7" i="1"/>
  <c r="I6" i="1"/>
  <c r="I5" i="1"/>
  <c r="I25" i="1" l="1"/>
  <c r="O6" i="1"/>
  <c r="L7" i="1"/>
  <c r="L6" i="1"/>
  <c r="I9" i="1"/>
  <c r="L12" i="1"/>
  <c r="L17" i="1" s="1"/>
  <c r="L13" i="1"/>
  <c r="L11" i="1"/>
  <c r="L18" i="1" l="1"/>
  <c r="L24" i="1" s="1"/>
  <c r="L16" i="1"/>
  <c r="I10" i="1"/>
  <c r="L5" i="1"/>
  <c r="L8" i="1"/>
  <c r="L25" i="1" s="1"/>
  <c r="L23" i="1"/>
  <c r="T21" i="1"/>
  <c r="L22" i="1" l="1"/>
  <c r="L29" i="1" l="1"/>
  <c r="L28" i="1"/>
  <c r="R28" i="1" s="1"/>
  <c r="L27" i="1"/>
  <c r="R27" i="1" s="1"/>
  <c r="N22" i="1"/>
  <c r="N25" i="1"/>
  <c r="N23" i="1"/>
  <c r="N24" i="1"/>
  <c r="S27" i="1" l="1"/>
  <c r="C33" i="1" s="1"/>
  <c r="T27" i="1"/>
  <c r="S28" i="1"/>
  <c r="C34" i="1" s="1"/>
  <c r="T28" i="1"/>
  <c r="R29" i="1"/>
  <c r="S29" i="1"/>
  <c r="C35" i="1" s="1"/>
  <c r="T29" i="1"/>
  <c r="F25" i="6" l="1"/>
  <c r="C19" i="6"/>
  <c r="C18" i="6"/>
  <c r="F18" i="6" s="1"/>
  <c r="C17" i="6"/>
  <c r="C16" i="6"/>
  <c r="C12" i="6"/>
  <c r="C11" i="6"/>
  <c r="C10" i="6"/>
  <c r="F17" i="6" l="1"/>
  <c r="G16" i="6"/>
  <c r="F16" i="6"/>
  <c r="H16" i="6" s="1"/>
  <c r="F22" i="6" s="1"/>
  <c r="F11" i="6"/>
  <c r="G17" i="6"/>
  <c r="H17" i="6" s="1"/>
  <c r="G18" i="6"/>
  <c r="H18" i="6" s="1"/>
  <c r="F12" i="6"/>
  <c r="C13" i="6"/>
  <c r="F23" i="6" l="1"/>
  <c r="F24" i="6"/>
  <c r="B13" i="6"/>
  <c r="F10" i="6"/>
  <c r="F13" i="6" l="1"/>
  <c r="F2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Agilent 2012</author>
    <author>Joe Gorin</author>
  </authors>
  <commentList>
    <comment ref="A3" authorId="0" shapeId="0" xr:uid="{00000000-0006-0000-0000-000001000000}">
      <text>
        <r>
          <rPr>
            <sz val="10"/>
            <color indexed="81"/>
            <rFont val="Times New Roman"/>
            <family val="1"/>
          </rPr>
          <t>This calculator is significantly more complicated than the legacy NF Measurement Uncertainty Calculator from 1999. (That earlier calculator is included on a tab in this calculator.) What are the differences?
This calculator adds two additional estimates of the uncertainty: the "without calibration" case and also with the "Internal Cal" feature of some analyzers.
This calculator uses knowledge of the statistical distribution of error sources such as ENR Uncertainty (2</t>
        </r>
        <r>
          <rPr>
            <sz val="10"/>
            <color indexed="81"/>
            <rFont val="Arial"/>
            <family val="2"/>
          </rPr>
          <t>∙</t>
        </r>
        <r>
          <rPr>
            <sz val="10"/>
            <color indexed="81"/>
            <rFont val="Times New Roman"/>
            <family val="1"/>
          </rPr>
          <t xml:space="preserve">sigma) and Instrument Uncertainty (3∙sigma) and combines those through the method of the GUM (ISO/IEC </t>
        </r>
        <r>
          <rPr>
            <u/>
            <sz val="10"/>
            <color indexed="81"/>
            <rFont val="Times New Roman"/>
            <family val="1"/>
          </rPr>
          <t>G</t>
        </r>
        <r>
          <rPr>
            <sz val="10"/>
            <color indexed="81"/>
            <rFont val="Times New Roman"/>
            <family val="1"/>
          </rPr>
          <t xml:space="preserve">uide to the expression of </t>
        </r>
        <r>
          <rPr>
            <u/>
            <sz val="10"/>
            <color indexed="81"/>
            <rFont val="Times New Roman"/>
            <family val="1"/>
          </rPr>
          <t>u</t>
        </r>
        <r>
          <rPr>
            <sz val="10"/>
            <color indexed="81"/>
            <rFont val="Times New Roman"/>
            <family val="1"/>
          </rPr>
          <t xml:space="preserve">ncertainty in </t>
        </r>
        <r>
          <rPr>
            <u/>
            <sz val="10"/>
            <color indexed="81"/>
            <rFont val="Times New Roman"/>
            <family val="1"/>
          </rPr>
          <t>m</t>
        </r>
        <r>
          <rPr>
            <sz val="10"/>
            <color indexed="81"/>
            <rFont val="Times New Roman"/>
            <family val="1"/>
          </rPr>
          <t>easurement).
This calculator recognizes the statistics of mismatch in the analyzer and the noise source, and treats those as recently researched and reported in the reference on mismatch uncertainty--see the References rows on this sheet.
This calculator has controls for external preamplification.
This calculator will not get the same results as the simpler calculator because of the different assumptions. In the most critical DUTs, the ENR uncertainty usually dominates, and the calculators will agree for the case combination of User Cal and 95% confidence specifications. When mismatch errors are significant, this calculator will be more accurate, though harder to use because of all the fields in columns E and F that can be filled in. The default settings of those fields will be optimum for most applications.</t>
        </r>
      </text>
    </comment>
    <comment ref="C3" authorId="0" shapeId="0" xr:uid="{00000000-0006-0000-0000-000002000000}">
      <text>
        <r>
          <rPr>
            <sz val="10"/>
            <color indexed="81"/>
            <rFont val="Times New Roman"/>
            <family val="1"/>
          </rPr>
          <t>Another (on-line) version of Uncertainty Calculator is available on the Keysight website. That version has unique features. It has default data for Keysight noise sources and analyzers inside the calculator. It has the ability to sweep a parameter, such as DUT gain, and observe the effect of that parameter on uncertainty.
This version has unique features of exposing all equations to the user and showing the statistical basis of some of the mathematics.
Agilent/Keysight ESA, PSA and X-Series analyzers with Noise Figure Measurement applications have a version of Uncertainty Calculator built-in under the Mode Setup key.</t>
        </r>
      </text>
    </comment>
    <comment ref="E4" authorId="0" shapeId="0" xr:uid="{00000000-0006-0000-0000-000003000000}">
      <text>
        <r>
          <rPr>
            <sz val="10"/>
            <color indexed="81"/>
            <rFont val="Times New Roman"/>
            <family val="1"/>
          </rPr>
          <t>Specifications policies can be highly varying. In this column, the places where the policies can vary are the "match" rows. Select 95th percentile or median if the specification is given or known in one of those forms. "Maximum" is used for specifications given as warranted values. 80th percentile is useful for "typical" specifications when "typical" is defined as 80th percentile, such as in some Keysight products. In some circles, "Typical" is the Mean.
In the rows in which the style is not settable, the statistical treatment used is shown for information only. For example, ENR Uncertainty is given in Calibration Reports for Keysight Noise Sources as a 95th percentile, with a coverage factor k = 2. The two "Instrument Uncertainty" values are known to be better than 3∙sigma performance in Keysight X-Series analyzers; Keysight recommends treating NFA specifications as 3∙sigma as well.</t>
        </r>
      </text>
    </comment>
    <comment ref="F4" authorId="0" shapeId="0" xr:uid="{00000000-0006-0000-0000-000004000000}">
      <text>
        <r>
          <rPr>
            <sz val="10"/>
            <color indexed="81"/>
            <rFont val="Times New Roman"/>
            <family val="1"/>
          </rPr>
          <t>The statistical distribution of the specification is either settable (in the cases shown in blue) or given for information only in this column. 
The  cases in which it is settable are all match cases. "Fixed" means that the match is always at the given level. "Rayleigh" means that the probability density function (pdf) of the magnitude of the reflection coefficient, ρ, is a Rayleigh distribution. This is known to be the case with Keysight X-Series spectrum analyzers, as shown in their Specfications Guide and in the reference on Rayleigh mismatches. "Uniform within a circle" is a distribution that was historically used in the industry, before the Rayleigh research, as documented in Keysight Application Note 1449-3, but is rarely accurate.</t>
        </r>
      </text>
    </comment>
    <comment ref="A10" authorId="1" shapeId="0" xr:uid="{00000000-0006-0000-0000-000005000000}">
      <text>
        <r>
          <rPr>
            <sz val="10"/>
            <color indexed="81"/>
            <rFont val="Times New Roman"/>
            <family val="1"/>
          </rPr>
          <t>A snapshot of the specifications of all Keysight Noise Sources at the time of release of this spreadsheet is included in the tab "NoiseSourceSpecs."</t>
        </r>
      </text>
    </comment>
    <comment ref="C11" authorId="0" shapeId="0" xr:uid="{00000000-0006-0000-0000-000006000000}">
      <text>
        <r>
          <rPr>
            <sz val="10"/>
            <color indexed="81"/>
            <rFont val="Times New Roman"/>
            <family val="1"/>
          </rPr>
          <t>There are two ways to estimate the ENR uncertainty: the calibration report for the noise source in use, at the frequency of interest; or from the noise source Operating and Service Manual, Table 1-1. 
These two sources of information are described in detail on the CoverageFactorDocumentation tab.
The calibration report gives the more accurate estimation of uncertainty.
Also, in frequency converting DUT applications and other two-noise-source applications, the ENR uncertainty and even the Noise Source Match can be different for the two locations of usage of the noise source or noise sources. This calculator is not designed to handle that case ideally; we recommend you use the worse of the parameters of the two applications to get a conservative, instead of accurate, estimate of noise figure uncertainty.</t>
        </r>
      </text>
    </comment>
    <comment ref="C12" authorId="0" shapeId="0" xr:uid="{00000000-0006-0000-0000-000007000000}">
      <text>
        <r>
          <rPr>
            <sz val="10"/>
            <color indexed="81"/>
            <rFont val="Times New Roman"/>
            <family val="1"/>
          </rPr>
          <t>One way to fill in this field is to use the match information for the selected noise source as found in its Operating and Service Manual, Table 1-1. This specification for Keysight Noise Sources is a warranted (maximum) value. Observations of the statistics of this match do not show that it is Rayleigh-distributed. But those observations do show that the standard uncertainty computed by assuming that the distribution is a Rayleigh pdf is either an accurate or conservative (depending on model) estimate of the uncertainty. Using the Rayleigh distribution and "Maximum" always results in a more accurate model than previous practice or the other distributions.
Therefore, a recommended (and default) setting of the "Specification Style" column is Maximum and of "Distribution" is Rayleigh for Keysight Noise Sources.
A second way to fill in this field is from the calibration report of the actual noise source being used at the frequency of interest. In this case, change the Specification Style to Fixed and the Distribution column also to Fixed.</t>
        </r>
      </text>
    </comment>
    <comment ref="A14" authorId="1" shapeId="0" xr:uid="{00000000-0006-0000-0000-000008000000}">
      <text>
        <r>
          <rPr>
            <sz val="8"/>
            <color indexed="81"/>
            <rFont val="Tahoma"/>
            <family val="2"/>
          </rPr>
          <t>A</t>
        </r>
        <r>
          <rPr>
            <sz val="10"/>
            <color indexed="81"/>
            <rFont val="Times New Roman"/>
            <family val="1"/>
          </rPr>
          <t xml:space="preserve"> snapshot of the specifications of the Keysight NFA (Noise Figure Analyzer) and X-Series Signal Analyzers with NF measurement capability is included in the tab "AnalyzerSpecs." These specifications are the most recent ones available at the time of the release of this spreadsheet.</t>
        </r>
      </text>
    </comment>
    <comment ref="C14" authorId="0" shapeId="0" xr:uid="{00000000-0006-0000-0000-000009000000}">
      <text>
        <r>
          <rPr>
            <sz val="10"/>
            <color indexed="81"/>
            <rFont val="Times New Roman"/>
            <family val="1"/>
          </rPr>
          <t>The NF of the analyzer is highly frequency dependent. Graphs of NF versus frequency are available in the Specifications Guides for Keysight X-Series analyzers, in the Noise Figure Measurement chapter. There is also information there on how to compute NF from the common spectrum analyzer specification of DANL (Displayed Average Noise Level).</t>
        </r>
      </text>
    </comment>
    <comment ref="C15" authorId="0" shapeId="0" xr:uid="{00000000-0006-0000-0000-00000A000000}">
      <text>
        <r>
          <rPr>
            <sz val="10"/>
            <color indexed="81"/>
            <rFont val="Times New Roman"/>
            <family val="1"/>
          </rPr>
          <t>For Keysight X-Series Analyzers, this value comes from the Specifications Guide, Noise Figure Measurement Chapter, Noise Figure table; the column labeled "Instrument Uncertainty."</t>
        </r>
      </text>
    </comment>
    <comment ref="C16" authorId="0" shapeId="0" xr:uid="{00000000-0006-0000-0000-00000B000000}">
      <text>
        <r>
          <rPr>
            <sz val="10"/>
            <color indexed="81"/>
            <rFont val="Times New Roman"/>
            <family val="1"/>
          </rPr>
          <t>For Keysight X-Series Analyzers, this value comes from the Specifications Guide, Noise Figure Measurement Chapter, Gain table; the line labeled "Instrument Uncertainty."</t>
        </r>
      </text>
    </comment>
    <comment ref="C17" authorId="0" shapeId="0" xr:uid="{00000000-0006-0000-0000-00000C000000}">
      <text>
        <r>
          <rPr>
            <sz val="10"/>
            <color indexed="81"/>
            <rFont val="Times New Roman"/>
            <family val="1"/>
          </rPr>
          <t>Information on Input Match of Keysight analyzers is shown in their Specifications Guides. You will see that EXA, MXA and PXA have a reflection coefficient that is very well modeled with a Rayleigh distribution. The 95th percentile VSWR for each RF mixing band with the internal preamp and 0 dB attenuation is tabulated for MXA and PXA.
For NFA and CXA, the frequency dependence of mismatch is highly reproducible but not very well modeled as Rayleigh distributed. In that case, Keysight recommends reading that VSWR from a graph and using "Fixed" for the Style and Distribution columns.</t>
        </r>
      </text>
    </comment>
    <comment ref="C18" authorId="0" shapeId="0" xr:uid="{00000000-0006-0000-0000-00000D000000}">
      <text>
        <r>
          <rPr>
            <sz val="10"/>
            <color indexed="81"/>
            <rFont val="Times New Roman"/>
            <family val="1"/>
          </rPr>
          <t>NFE Improvement is a specification of the apparent reduction in the noise floor of an analyzer using Noise Floor Extension (NFE). The 95th percentile improvement is documented in the Specifications Guide for Keysight analyzers that have this feature. As of this writing, this feature is standard in PXA and UXA models, and optional in MXA and EXA.
The use of the models from NFE in the Noise Figure Measurement Application is called "Internal Cal" in analyzers that have NFE.
The value entered here is irrelevant for analyzers without NFE, because it only affects the "Internal Cal" result. The only analyzers with Internal Cal are those with NFE. Leaving the default setting in this cell is appropriate for analyzers without NFE.</t>
        </r>
      </text>
    </comment>
    <comment ref="A20" authorId="1" shapeId="0" xr:uid="{00000000-0006-0000-0000-00000E000000}">
      <text>
        <r>
          <rPr>
            <b/>
            <sz val="9"/>
            <color indexed="81"/>
            <rFont val="Tahoma"/>
            <family val="2"/>
          </rPr>
          <t>Joe Gorin:</t>
        </r>
        <r>
          <rPr>
            <sz val="9"/>
            <color indexed="81"/>
            <rFont val="Tahoma"/>
            <family val="2"/>
          </rPr>
          <t xml:space="preserve">
</t>
        </r>
        <r>
          <rPr>
            <sz val="10"/>
            <color indexed="81"/>
            <rFont val="Times New Roman"/>
            <family val="1"/>
          </rPr>
          <t>A snapshot of the specifications of the Keysight USB preamplifiers, U7227A/C/F, is included in the tab "ExtPreampSpecs." These specifications are the most recent ones available at the time of the release of this spreadsheet.</t>
        </r>
      </text>
    </comment>
    <comment ref="C24" authorId="0" shapeId="0" xr:uid="{00000000-0006-0000-0000-00000F000000}">
      <text>
        <r>
          <rPr>
            <sz val="10"/>
            <color indexed="81"/>
            <rFont val="Times New Roman"/>
            <family val="1"/>
          </rPr>
          <t>NFE Improvement is a specification of the apparent reduction in the noise floor of an analyzer/external preamp system using Noise Floor Extension (NFE). The 95th percentile improvement is documented in the specifications of the preamp. As of this writing, there are Keysight preamps with this feature but there are no supported specifications on this feature, though the default value of 9 dB is a good estimate.
The use of the models from NFE in the Noise Figure Measurement Application is called "Internal Cal" in analyzers that can use preamplifiers with NFE noise characterization tables.
The value entered here is irrelevant for the cases where either the analyzer or the preamp does not have NFE, because it only affects the "Internal Cal" result. The only analyzer/preamp combinations with Internal Cal are those with NFE. Leaving the default setting in this cell is appropriate for analyzer/preamp combinations without NFE.</t>
        </r>
      </text>
    </comment>
    <comment ref="C31" authorId="0" shapeId="0" xr:uid="{00000000-0006-0000-0000-000010000000}">
      <text>
        <r>
          <rPr>
            <sz val="10"/>
            <color indexed="81"/>
            <rFont val="Times New Roman"/>
            <family val="1"/>
          </rPr>
          <t>"Expanded" uncertainty, sometimes called 95th percentile, is an industry-standard form for the expression of measurement uncertainty.</t>
        </r>
      </text>
    </comment>
    <comment ref="F31" authorId="1" shapeId="0" xr:uid="{00000000-0006-0000-0000-000011000000}">
      <text>
        <r>
          <rPr>
            <sz val="9"/>
            <color indexed="81"/>
            <rFont val="Times New Roman"/>
            <family val="1"/>
          </rPr>
          <t xml:space="preserve">There are even more sources of uncertainty in addition to those listed and the one in the text block below this cell. These additional ones often are negligible or can be minimized. They are listed here to improve completeness.
* </t>
        </r>
        <r>
          <rPr>
            <b/>
            <sz val="9"/>
            <color indexed="81"/>
            <rFont val="Times New Roman"/>
            <family val="1"/>
          </rPr>
          <t>Measurement repeatability</t>
        </r>
        <r>
          <rPr>
            <sz val="9"/>
            <color indexed="81"/>
            <rFont val="Times New Roman"/>
            <family val="1"/>
          </rPr>
          <t xml:space="preserve">. This can be observed experimentally. If desired, it can be minimized with increased averaging.
* </t>
        </r>
        <r>
          <rPr>
            <b/>
            <sz val="9"/>
            <color indexed="81"/>
            <rFont val="Times New Roman"/>
            <family val="1"/>
          </rPr>
          <t>Reverse isolation</t>
        </r>
        <r>
          <rPr>
            <sz val="9"/>
            <color indexed="81"/>
            <rFont val="Times New Roman"/>
            <family val="1"/>
          </rPr>
          <t xml:space="preserve">. The model assumes infinite reverse isolation. So the uncertainty might be different for devices (example: passive devices) for which this is not the case.
* </t>
        </r>
        <r>
          <rPr>
            <b/>
            <sz val="9"/>
            <color indexed="81"/>
            <rFont val="Times New Roman"/>
            <family val="1"/>
          </rPr>
          <t>Cold Temperature Estimate</t>
        </r>
        <r>
          <rPr>
            <sz val="9"/>
            <color indexed="81"/>
            <rFont val="Times New Roman"/>
            <family val="1"/>
          </rPr>
          <t xml:space="preserve">. The estimate of the noise-source-off (cold) temperature may be in error. This temperature is sensed with errors near one degree Kelvin in the N4000 series of noise sources, but is only estimated by the user for the 346 series. The thermal conductivity of the package of the 346 series is such that the temperature is more closely related to the DUT chassis temperature than to the ambient temperature; this can make manual estimation error-prone.
* </t>
        </r>
        <r>
          <rPr>
            <b/>
            <sz val="9"/>
            <color indexed="81"/>
            <rFont val="Times New Roman"/>
            <family val="1"/>
          </rPr>
          <t>Cold Temperature Absolute</t>
        </r>
        <r>
          <rPr>
            <sz val="9"/>
            <color indexed="81"/>
            <rFont val="Times New Roman"/>
            <family val="1"/>
          </rPr>
          <t>. Noise source ENRs are only specified over a range of +/-1 degree Kelvin; the typical temperature coefficient is under 0.01 dB/K change in ENR with temperature. See the tab, "TCofENR."</t>
        </r>
      </text>
    </comment>
    <comment ref="B34" authorId="1" shapeId="0" xr:uid="{00000000-0006-0000-0000-000012000000}">
      <text>
        <r>
          <rPr>
            <sz val="10"/>
            <color indexed="81"/>
            <rFont val="Times New Roman"/>
            <family val="1"/>
          </rPr>
          <t>Internal Cal is standard on the UXA and PXA, and is Option NFE on the EXA and MXA.</t>
        </r>
      </text>
    </comment>
    <comment ref="D71" authorId="0" shapeId="0" xr:uid="{00000000-0006-0000-0000-000013000000}">
      <text>
        <r>
          <rPr>
            <b/>
            <sz val="10"/>
            <color indexed="81"/>
            <rFont val="Times New Roman"/>
            <family val="1"/>
          </rPr>
          <t>Agilent 2012:</t>
        </r>
        <r>
          <rPr>
            <sz val="10"/>
            <color indexed="81"/>
            <rFont val="Times New Roman"/>
            <family val="1"/>
          </rPr>
          <t xml:space="preserve">
Conversion factor from the the given style to the "reference" style (which is 95th percentile) for Rayleigh distributions </t>
        </r>
      </text>
    </comment>
    <comment ref="E71" authorId="0" shapeId="0" xr:uid="{00000000-0006-0000-0000-000014000000}">
      <text>
        <r>
          <rPr>
            <b/>
            <sz val="10"/>
            <color indexed="81"/>
            <rFont val="Times New Roman"/>
            <family val="1"/>
          </rPr>
          <t>Agilent 2012:</t>
        </r>
        <r>
          <rPr>
            <sz val="10"/>
            <color indexed="81"/>
            <rFont val="Times New Roman"/>
            <family val="1"/>
          </rPr>
          <t xml:space="preserve">
Conversion factor from the the given style to the "reference" style (which is "Maximum") for uniform-within-Circle distributions </t>
        </r>
      </text>
    </comment>
  </commentList>
</comments>
</file>

<file path=xl/sharedStrings.xml><?xml version="1.0" encoding="utf-8"?>
<sst xmlns="http://schemas.openxmlformats.org/spreadsheetml/2006/main" count="2843" uniqueCount="389">
  <si>
    <t>Noise Figure Measurement Uncertainty Calculator</t>
  </si>
  <si>
    <t>DUT Gain, G1</t>
  </si>
  <si>
    <t>ENR Uncertainty</t>
  </si>
  <si>
    <t>Instrument</t>
  </si>
  <si>
    <t>(σ)</t>
  </si>
  <si>
    <t>(≈99.73%)</t>
  </si>
  <si>
    <t>3σ</t>
  </si>
  <si>
    <t>2σ, ≈95%</t>
  </si>
  <si>
    <t>Calibration Used</t>
  </si>
  <si>
    <t>Normal (User Cal)</t>
  </si>
  <si>
    <t>Internal Cal</t>
  </si>
  <si>
    <t>Uncalibrated</t>
  </si>
  <si>
    <t>dB</t>
  </si>
  <si>
    <r>
      <t>DUT Input Match</t>
    </r>
    <r>
      <rPr>
        <sz val="10"/>
        <color rgb="FFFF0000"/>
        <rFont val="Arial"/>
        <family val="2"/>
      </rPr>
      <t>*</t>
    </r>
  </si>
  <si>
    <r>
      <t>DUT Output Match</t>
    </r>
    <r>
      <rPr>
        <sz val="10"/>
        <color rgb="FFFF0000"/>
        <rFont val="Arial"/>
        <family val="2"/>
      </rPr>
      <t>*</t>
    </r>
  </si>
  <si>
    <r>
      <t>Noise Source Match</t>
    </r>
    <r>
      <rPr>
        <sz val="10"/>
        <color rgb="FFFF0000"/>
        <rFont val="Arial"/>
        <family val="2"/>
      </rPr>
      <t>*</t>
    </r>
  </si>
  <si>
    <t>Specification Style</t>
  </si>
  <si>
    <t>Distribution</t>
  </si>
  <si>
    <t>Calculations Zone</t>
  </si>
  <si>
    <t>F1, Power Ratio</t>
  </si>
  <si>
    <t>G1, Power Ratio</t>
  </si>
  <si>
    <t>S11, ρ</t>
  </si>
  <si>
    <t>S22, ρ</t>
  </si>
  <si>
    <t>Noise Source ρ</t>
  </si>
  <si>
    <t>Instrument ρ</t>
  </si>
  <si>
    <t>Sensitivities</t>
  </si>
  <si>
    <t>F2/F1G1=</t>
  </si>
  <si>
    <t>(F2-1)/F1G1=</t>
  </si>
  <si>
    <t>(F12/F1)-(F2/F1G1)=</t>
  </si>
  <si>
    <t>NS to DUT in</t>
  </si>
  <si>
    <t>NS to Instrument</t>
  </si>
  <si>
    <t>δNF12</t>
  </si>
  <si>
    <t>δNF2</t>
  </si>
  <si>
    <t>δG1</t>
  </si>
  <si>
    <t>δENR</t>
  </si>
  <si>
    <t>RSS Combined</t>
  </si>
  <si>
    <t>DUT out to Instr</t>
  </si>
  <si>
    <t>Instrument Uncertainty for NF</t>
  </si>
  <si>
    <t>Instrument Uncertainty for Gain</t>
  </si>
  <si>
    <t>GammaStyles</t>
  </si>
  <si>
    <t>Maximum</t>
  </si>
  <si>
    <t>95th %ile</t>
  </si>
  <si>
    <t>80th %ile</t>
  </si>
  <si>
    <t>Median</t>
  </si>
  <si>
    <t>Mean</t>
  </si>
  <si>
    <t>Fixed</t>
  </si>
  <si>
    <t>Annotation</t>
  </si>
  <si>
    <t>RayConv-95th</t>
  </si>
  <si>
    <t>WithinCircConv</t>
  </si>
  <si>
    <r>
      <t>|</t>
    </r>
    <r>
      <rPr>
        <sz val="10"/>
        <rFont val="Arial"/>
        <family val="2"/>
      </rPr>
      <t>Γmax|</t>
    </r>
  </si>
  <si>
    <t>|Γ95|</t>
  </si>
  <si>
    <t>|Γ80|</t>
  </si>
  <si>
    <t>|Γ50|</t>
  </si>
  <si>
    <t>|Γmean|</t>
  </si>
  <si>
    <r>
      <t>|</t>
    </r>
    <r>
      <rPr>
        <sz val="10"/>
        <rFont val="Arial"/>
        <family val="2"/>
      </rPr>
      <t>Γ|</t>
    </r>
  </si>
  <si>
    <t>Gaussian</t>
  </si>
  <si>
    <t>coefficient, ρ. Example: RL = -15 dB is equivalent to VSWR = 1.43 is equivalent to ρ = 0.178.</t>
  </si>
  <si>
    <t>New creation, leveraged from Noise Figure Uncertainty Calculator of 1999-2002</t>
  </si>
  <si>
    <t>Mismatch Standard Uncert, dB</t>
  </si>
  <si>
    <t>Rayleigh</t>
  </si>
  <si>
    <t>Uniform inside Circle</t>
  </si>
  <si>
    <t>Combined Uncertainties, User Cal</t>
  </si>
  <si>
    <t>δNF2, no cal</t>
  </si>
  <si>
    <t>Sens * Uncertainties, User Cal</t>
  </si>
  <si>
    <t>Revisiting Mismatch Uncertainty with the Rayleigh Distribution</t>
  </si>
  <si>
    <t>NFE Improvement/Int Cal</t>
  </si>
  <si>
    <t>Also leveraged from Agilent Average Power Sensor Uncertainty Calculator, 2008-2011</t>
  </si>
  <si>
    <t>w/Internal Cal</t>
  </si>
  <si>
    <t>DUT NF, NF1</t>
  </si>
  <si>
    <t xml:space="preserve">  NF12 (F12 in dB)</t>
  </si>
  <si>
    <t>Factor for First ρ</t>
  </si>
  <si>
    <t>Factor for Second ρ</t>
  </si>
  <si>
    <t>Style Conv</t>
  </si>
  <si>
    <t>Distribution Factors</t>
  </si>
  <si>
    <t>δNF2, int cal</t>
  </si>
  <si>
    <t>Distrib Factor</t>
  </si>
  <si>
    <t>F12/F1=</t>
  </si>
  <si>
    <t>δNF12 * F12/F1</t>
  </si>
  <si>
    <t>δNF2 * F2/F1G1</t>
  </si>
  <si>
    <t>δG1 * (F2-1)/F1G1</t>
  </si>
  <si>
    <t>δENR * ((F12/F1)…</t>
  </si>
  <si>
    <t xml:space="preserve">  F12 (Combined F)</t>
  </si>
  <si>
    <t>Guide to the expression of uncertainty in measurement (GUM)</t>
  </si>
  <si>
    <t>Amp/Recr</t>
  </si>
  <si>
    <t>Linear</t>
  </si>
  <si>
    <t>DUT NF, F1=</t>
  </si>
  <si>
    <t>Instrument NF, F2=</t>
  </si>
  <si>
    <t>DUT GAIN, G1=</t>
  </si>
  <si>
    <t>Combined NF, F12=</t>
  </si>
  <si>
    <t>Match</t>
  </si>
  <si>
    <r>
      <t>Units</t>
    </r>
    <r>
      <rPr>
        <sz val="10"/>
        <color indexed="10"/>
        <rFont val="Times New Roman"/>
        <family val="1"/>
      </rPr>
      <t>*</t>
    </r>
  </si>
  <si>
    <t>Refl Coef</t>
  </si>
  <si>
    <t>Negative</t>
  </si>
  <si>
    <t>Positive</t>
  </si>
  <si>
    <t>Max</t>
  </si>
  <si>
    <t>Noise Source=</t>
  </si>
  <si>
    <t>Uncert NS-DUT IN=</t>
  </si>
  <si>
    <t>DUT Input=</t>
  </si>
  <si>
    <t>Uncert NS-NFA=</t>
  </si>
  <si>
    <t>DUT Output=</t>
  </si>
  <si>
    <t>Uncert DUT OUT-NFA=</t>
  </si>
  <si>
    <t>Instrument=</t>
  </si>
  <si>
    <t>Uncertainties</t>
  </si>
  <si>
    <t>Instrument NF=</t>
  </si>
  <si>
    <t>Uncert NF12=</t>
  </si>
  <si>
    <t>Instrument Gain=</t>
  </si>
  <si>
    <t>Uncert NF2=</t>
  </si>
  <si>
    <t>Noise Source ENR=</t>
  </si>
  <si>
    <t>(Amplifiers Only)</t>
  </si>
  <si>
    <t>Uncert G1=</t>
  </si>
  <si>
    <t>(Receivers Only)</t>
  </si>
  <si>
    <t>Uncert ENR=</t>
  </si>
  <si>
    <t xml:space="preserve">Noise Figure Uncertainty = </t>
  </si>
  <si>
    <r>
      <t>*</t>
    </r>
    <r>
      <rPr>
        <sz val="10"/>
        <rFont val="Times New Roman"/>
        <family val="1"/>
      </rPr>
      <t xml:space="preserve"> This term can be entered in dB (Sxx), VSWR or as a reflection coefficient.</t>
    </r>
  </si>
  <si>
    <t>D.Boyd 1999</t>
  </si>
  <si>
    <t>e.g. -15dB = 1.43 VSWR = 0.178 reflection coefficient</t>
  </si>
  <si>
    <t>Uncertainty</t>
  </si>
  <si>
    <t>Uncertainty Style</t>
  </si>
  <si>
    <t>Standard</t>
  </si>
  <si>
    <t>k</t>
  </si>
  <si>
    <t>Coverage (text)</t>
  </si>
  <si>
    <t>≈95%</t>
  </si>
  <si>
    <t>99.73%</t>
  </si>
  <si>
    <t>Expanded</t>
  </si>
  <si>
    <t>No calibration case: combining</t>
  </si>
  <si>
    <t>2nd stage bias with Gaussian-</t>
  </si>
  <si>
    <t>distributed errors</t>
  </si>
  <si>
    <t>Percentile coverage from k</t>
  </si>
  <si>
    <t>Single-sided k for the same %ile</t>
  </si>
  <si>
    <t>Formula term for combining</t>
  </si>
  <si>
    <t>δNF2 * Sens, uncal</t>
  </si>
  <si>
    <t>w/o Cal, w/o δNF2</t>
  </si>
  <si>
    <t>Summary:</t>
  </si>
  <si>
    <t>Double-sided coverage factor, k</t>
  </si>
  <si>
    <t>Tables zone</t>
  </si>
  <si>
    <t>ENR Uncertainty, with coverage factor k = 2</t>
  </si>
  <si>
    <t>The ideal place to find the ENR uncertainty is in the calibration report for the noise source being used. Here is an example of page 3 of the report:</t>
  </si>
  <si>
    <t xml:space="preserve">Note the sentence at the bottom: "Uncertainties are calculated using a coverage factor of 2." These, then, are </t>
  </si>
  <si>
    <t>95th percentile "expanded" uncertainties. This spreadsheet divides them by two to find the "standard</t>
  </si>
  <si>
    <t>uncertainty," which is the standard deviation of the distribution.</t>
  </si>
  <si>
    <t xml:space="preserve">Another possible source of data for ENR uncertainty is from the Operating and Service manual of the </t>
  </si>
  <si>
    <t>The third column shows the "ENR UNC," the uncertainty in ENR which is needed in this spreadsheet.</t>
  </si>
  <si>
    <t>These numbers are larger than those shown in the example calibration report.</t>
  </si>
  <si>
    <t>Note the statement at the bottom of this page: 90% of instruments with 90% confidence. What this is saying is that for a</t>
  </si>
  <si>
    <t xml:space="preserve">sample population of noise sources, the calibration report for more than 90% of them were better than the numbers </t>
  </si>
  <si>
    <t>tabulated. (How many more than 90% depends on the sample size used, in order to assure 90% confidence in the</t>
  </si>
  <si>
    <t>but the numbers from the calibration report are usually smaller and always a more accurate estimate of the uncertainty.</t>
  </si>
  <si>
    <t>noise source, such as literature number 00346-90148. Here is a copy of part of one page from that manual:</t>
  </si>
  <si>
    <t>90% coverage value.) Thus, you are somewhat "safe" in using the values from the Operating and Service Manual,</t>
  </si>
  <si>
    <t xml:space="preserve">This page will document the "coverage factors." The coverage factor is the relationship </t>
  </si>
  <si>
    <t>between the standard deviation of a parameter and its specification. This page will show</t>
  </si>
  <si>
    <t>ENR Uncertainty (Coverage factor k = 2)</t>
  </si>
  <si>
    <t>Instrument Uncertainties (Coverage factor k = 3)</t>
  </si>
  <si>
    <t>Noise Source match (can be treated as "Max"/"Rayleigh")</t>
  </si>
  <si>
    <t>Relative Contribution (User Cal)</t>
  </si>
  <si>
    <t>Instrument Uncertainties, with coverage factor k = 3</t>
  </si>
  <si>
    <t>are uncertainties due to nonlinearities in the analyzer response to noise over the range of levels that can be excited</t>
  </si>
  <si>
    <t xml:space="preserve">during the measurement process. </t>
  </si>
  <si>
    <t>There are two "instrument uncertainties" used in noise figure uncertainty analysis: One for NF and one for gain. These</t>
  </si>
  <si>
    <t>source on and off. Therefore, it can depend on the ENR of the noise source. The "Gain" instrument uncertainty is the</t>
  </si>
  <si>
    <t>nonlinearity across a range excited by the gain of the DUT, as experienced between the "cal" and "measure" parts of</t>
  </si>
  <si>
    <t>Here is a statistical plot of the Instrument Uncertainty for NF observations from MXAs:</t>
  </si>
  <si>
    <t>The three x-values correspond to the maximum ranges using three different noise source series with 6.5, 17 and 22 dB</t>
  </si>
  <si>
    <t>showing the maximum error in this plot, and that level is well under the warranted levels of 0.020, 0.025 and 0.030 dB</t>
  </si>
  <si>
    <t>for 6.5, 17 and 22 dB ENRs respectively, we can be confident that treating these warranted specifications as 3σ</t>
  </si>
  <si>
    <t>The available statistics for the Instrument Uncertainty for Gain are in a different format:</t>
  </si>
  <si>
    <t>This specification is set to 0.07 dB to ensure continuing producibility even with process drifts, though that is obviously</t>
  </si>
  <si>
    <t>very conservative. In actuality, the Instrument Uncertainties are so small that measurement errors dominate our</t>
  </si>
  <si>
    <t>observations of them.</t>
  </si>
  <si>
    <t>Noise Source match, Statistical Treatment as "Max"/"Rayleigh"</t>
  </si>
  <si>
    <t>The mismatch uncertainty at the interface between the noise source and the DUT during measurement, and between</t>
  </si>
  <si>
    <t xml:space="preserve">the noise source and the analyzer input during user calibration, is an error contributor used in this spreadsheet. </t>
  </si>
  <si>
    <t>of the mismatch as a Rayleigh distribution of magnitude is an excellent way to accurately compute errors for many</t>
  </si>
  <si>
    <t>devices. Examples are shown in that reference for signal analyzers (such as would be used for noise figure analysis),</t>
  </si>
  <si>
    <t>power sensors and signal sources.</t>
  </si>
  <si>
    <t>Analysis shows that the Rayleigh model is not accurate for noise sources. However, using the Rayleigh model with</t>
  </si>
  <si>
    <t>the match set to the warranted maximum magnitude for the noise source gives either accurate or conservative results.</t>
  </si>
  <si>
    <t xml:space="preserve">Therefore, that is the recommended practice for using this spreadsheet. </t>
  </si>
  <si>
    <t>Here is an example: the magnitude of the reflection coefficient for 20 346B noise sources with the noise source on.</t>
  </si>
  <si>
    <t xml:space="preserve">In uncertainty analysis, the parameter of interest is the "standard uncertainty." This is the RMS error. For mismatch </t>
  </si>
  <si>
    <t>errors, the mismatch standard uncertainty is proportional to the RMS value of the reflection coefficient, ρ.</t>
  </si>
  <si>
    <t>In the example illustrated, the RMS value of ρ for the 0.3 to 5 GHz case is 0.0226.</t>
  </si>
  <si>
    <t xml:space="preserve">The stated maximum ρ for this frequency range for this noise source is 0.07. </t>
  </si>
  <si>
    <t>If we assume a Rayeigh distribution and a maximum (3σ) ρ of 0.07, this is equivalent to an RMS ρ that is 28% larger</t>
  </si>
  <si>
    <t>than the actual RMS ρ.</t>
  </si>
  <si>
    <t>Similarly, using a maximum ρ of 0.11 for the 5 to 18 GHz case gives a higher RMS ρ than the observed ρ by 40%.</t>
  </si>
  <si>
    <t>for the distribution on that row.</t>
  </si>
  <si>
    <t>the relationships for three parameters:</t>
  </si>
  <si>
    <t>Revision History for calculator replacing the Legacy version of 1999-2002</t>
  </si>
  <si>
    <t>© Agilent Technologies, Inc. 1999</t>
  </si>
  <si>
    <t>Style:</t>
  </si>
  <si>
    <t>1σ: Standard</t>
  </si>
  <si>
    <t>2σ: Expanded</t>
  </si>
  <si>
    <t>the measurement process, a potentially much wider range.</t>
  </si>
  <si>
    <t>The error at any particular noise level should be Gaussian according to the central limit theorem. Because we are</t>
  </si>
  <si>
    <t>values is appropriate. Thus, the coverage factor k = 3 for this parameter.</t>
  </si>
  <si>
    <t>95th %ile (2σ)</t>
  </si>
  <si>
    <t>Maximum (3σ)</t>
  </si>
  <si>
    <t>Order of Combination, N</t>
  </si>
  <si>
    <t>Differences from legacy calculator</t>
  </si>
  <si>
    <t>This sheet is the simpler but less complete version of NFUC from 1999</t>
  </si>
  <si>
    <t>External Preamp</t>
  </si>
  <si>
    <r>
      <t>Instrument</t>
    </r>
    <r>
      <rPr>
        <sz val="10"/>
        <color theme="1"/>
        <rFont val="Arial"/>
        <family val="2"/>
      </rPr>
      <t xml:space="preserve"> Noise Fig</t>
    </r>
  </si>
  <si>
    <r>
      <t>Input Match</t>
    </r>
    <r>
      <rPr>
        <sz val="10"/>
        <color rgb="FFFF0000"/>
        <rFont val="Arial"/>
        <family val="2"/>
      </rPr>
      <t>*</t>
    </r>
  </si>
  <si>
    <t>Gain</t>
  </si>
  <si>
    <t>In use</t>
  </si>
  <si>
    <t>Noise Figure, Preamp Alone</t>
  </si>
  <si>
    <t>Ext Preamp ρ</t>
  </si>
  <si>
    <t>Not used</t>
  </si>
  <si>
    <t>Configuration</t>
  </si>
  <si>
    <t>External
Preamp</t>
  </si>
  <si>
    <t>F2 (p.a. only), Pwr Ratio</t>
  </si>
  <si>
    <t>G (preamp), Pwr Ratio</t>
  </si>
  <si>
    <t>Computed
Uncertainty</t>
  </si>
  <si>
    <t>F2 (inst), Power Ratio</t>
  </si>
  <si>
    <t>F2 for combined pre-</t>
  </si>
  <si>
    <t>amp and instrument</t>
  </si>
  <si>
    <t>(w/ or w/o Ext Preamp)</t>
  </si>
  <si>
    <t>F2 for selected config</t>
  </si>
  <si>
    <t>The NF instrument uncertainty is the nonlinearity across a range of the possibly seen levels between switching the the noise</t>
  </si>
  <si>
    <t>Freq Converting DUT?</t>
  </si>
  <si>
    <t>Yes</t>
  </si>
  <si>
    <t>Non-conv'ing</t>
  </si>
  <si>
    <t xml:space="preserve">maximum ENRs. The y values shown are the maximum absolute values of the nonlinearities across 6.5, 17 and 22 dB   </t>
  </si>
  <si>
    <t xml:space="preserve">ranges anywhere within a wide range of noise levels. Because these are the maximum values, the distribution cannot be </t>
  </si>
  <si>
    <t xml:space="preserve">expected to be Gaussian, and the levels shown are higher than those experienced in most measurements. </t>
  </si>
  <si>
    <t xml:space="preserve">Therefore, one convenient way of configuring this Uncertainty Calculator is by entering the maximum ρ from the </t>
  </si>
  <si>
    <t>Table 1-1 specifications from the Installation and Service Manual of the noise source in the "Noise Source match"</t>
  </si>
  <si>
    <t>cell of the calculator sheet, and selecting "Maximum" for the "Specification Style" on the same row, and "Rayleigh"</t>
  </si>
  <si>
    <t>Device
Under Test</t>
  </si>
  <si>
    <t>Sens, int cal</t>
  </si>
  <si>
    <t>Selected Input:</t>
  </si>
  <si>
    <t>Other NFUCs</t>
  </si>
  <si>
    <t>For a perfect match, enter 1 for VSWR = 1; for a total reflection, enter 0 for RL = 0 dB.</t>
  </si>
  <si>
    <r>
      <rPr>
        <sz val="10"/>
        <color rgb="FFFF0000"/>
        <rFont val="Arial"/>
        <family val="2"/>
      </rPr>
      <t>*</t>
    </r>
    <r>
      <rPr>
        <sz val="10"/>
        <rFont val="Arial"/>
        <family val="2"/>
      </rPr>
      <t xml:space="preserve"> Match terms may be entered as the return loss (RL) in dB (Sxx), or VSWR, or as a reflection </t>
    </r>
  </si>
  <si>
    <t>CXA</t>
  </si>
  <si>
    <t>EXA</t>
  </si>
  <si>
    <t>Instrument Uncertainty for Noise Figure</t>
  </si>
  <si>
    <t>Instrument Noise Figure</t>
  </si>
  <si>
    <t>VSWR</t>
  </si>
  <si>
    <t>MXA</t>
  </si>
  <si>
    <t>VSWR, tabular format</t>
  </si>
  <si>
    <t>PXA</t>
  </si>
  <si>
    <t xml:space="preserve">i.e. max Freq ≤ 26.5 GHz </t>
  </si>
  <si>
    <t>Instrument Noise Figure can also be computed from DANL (Displayed average noise floor) as stated in the footnotes of the Specifications Guide;</t>
  </si>
  <si>
    <t>Preamp option ≤ P26</t>
  </si>
  <si>
    <t>NFA</t>
  </si>
  <si>
    <t>Instrument Uncertainty for Noise Figure and Gain</t>
  </si>
  <si>
    <t>Instrument Noise Figure, textual version:</t>
  </si>
  <si>
    <t>VSWR, graphical version</t>
  </si>
  <si>
    <t>From document N9000-90016, 01-Mar-2012</t>
  </si>
  <si>
    <t>From document 5980-0164E, 2007-11-05</t>
  </si>
  <si>
    <r>
      <t xml:space="preserve">Please refer to the most recent version of the </t>
    </r>
    <r>
      <rPr>
        <b/>
        <sz val="10"/>
        <color theme="1"/>
        <rFont val="Arial"/>
        <family val="2"/>
      </rPr>
      <t>Specifications Guide</t>
    </r>
    <r>
      <rPr>
        <sz val="10"/>
        <color theme="1"/>
        <rFont val="Arial"/>
        <family val="2"/>
      </rPr>
      <t xml:space="preserve"> for the most up-to-date information.</t>
    </r>
  </si>
  <si>
    <t>346A/B/C</t>
  </si>
  <si>
    <t>R347B</t>
  </si>
  <si>
    <t>Q347B</t>
  </si>
  <si>
    <t>N400xA</t>
  </si>
  <si>
    <t>VSWR, tabular version</t>
  </si>
  <si>
    <t>(For best accuracy of estimated uncertainty, use the calibration report from the particular device used.)</t>
  </si>
  <si>
    <t>NFE Improvement (Internal Cal)</t>
  </si>
  <si>
    <t>Revised:</t>
  </si>
  <si>
    <t>Content:</t>
  </si>
  <si>
    <t>Research in 2011 has shown conclusively (see the reference on the Calculator sheet) that treating the statistical distribution</t>
  </si>
  <si>
    <r>
      <t xml:space="preserve">Please refer to the most recent version of the </t>
    </r>
    <r>
      <rPr>
        <b/>
        <sz val="10"/>
        <color theme="1"/>
        <rFont val="Arial"/>
        <family val="2"/>
      </rPr>
      <t>Operating &amp; Service Manual</t>
    </r>
    <r>
      <rPr>
        <sz val="10"/>
        <color theme="1"/>
        <rFont val="Arial"/>
        <family val="2"/>
      </rPr>
      <t xml:space="preserve"> for the most up-to-date information on the </t>
    </r>
    <r>
      <rPr>
        <u/>
        <sz val="10"/>
        <color theme="1"/>
        <rFont val="Arial"/>
        <family val="2"/>
      </rPr>
      <t>population</t>
    </r>
    <r>
      <rPr>
        <sz val="10"/>
        <color theme="1"/>
        <rFont val="Arial"/>
        <family val="2"/>
      </rPr>
      <t xml:space="preserve"> of noise sources for each model.</t>
    </r>
  </si>
  <si>
    <t>Change Agilent to Keysight</t>
  </si>
  <si>
    <t>UXA</t>
  </si>
  <si>
    <t>Instrument Noise Figure can be computed from DANL (Displayed average noise floor) as stated in the footnotes of the Specifications Guide;</t>
  </si>
  <si>
    <t>ESA</t>
  </si>
  <si>
    <t>From document E4401-90490, January 2011</t>
  </si>
  <si>
    <t>E4402 with Preamp (Option 1DS)</t>
  </si>
  <si>
    <t>Nominally, NF = D - (K - L + N + B)</t>
  </si>
  <si>
    <t>where D = DANL (displayed average noise level),</t>
  </si>
  <si>
    <t>K is kTB (-173.98 dBm in a 1 Hz bandwidth at 290 K)</t>
  </si>
  <si>
    <t>L is 2.51 dB (the effect of log averaging used in DANL verification)</t>
  </si>
  <si>
    <t>N is 0.52 dB (the ratio of the noise bandwidth of the RBW filter with which DANL is</t>
  </si>
  <si>
    <t>specified to an ideal noise bandwidth, for the ESA with its 4-pole synchronously</t>
  </si>
  <si>
    <t>tuned RBW filters)</t>
  </si>
  <si>
    <t>B is ten times the base-10 logarithm of the RBW (in Hz) in which the DANL is</t>
  </si>
  <si>
    <t>speciffied. B is 30 dB for the 1 kHz RBW</t>
  </si>
  <si>
    <t>E4404/5/7 with Preamp (Option 1DS)</t>
  </si>
  <si>
    <t>PSA</t>
  </si>
  <si>
    <t>From document E4440-90647, 01-Dec-2012</t>
  </si>
  <si>
    <t>Option 1DS, 0 to 3 GHz</t>
  </si>
  <si>
    <t>Option 1DR, 0 to 3 GHz</t>
  </si>
  <si>
    <t>Option 110, 3 to 50 GHz</t>
  </si>
  <si>
    <t>E4440/43/45</t>
  </si>
  <si>
    <t>E4446/47/48</t>
  </si>
  <si>
    <t>VSWR, graphical format</t>
  </si>
  <si>
    <t>This sheet shows the specifications for Keysight noise sources.</t>
  </si>
  <si>
    <t>Noise Figure Measurement Accuracy--The Y-Factor Method; Keysight Application Note 57-2</t>
  </si>
  <si>
    <t xml:space="preserve">This sheet shows the specifications for Keysight analyzers with NF measurement capability. </t>
  </si>
  <si>
    <t>Field calibrations will change these uncertainties</t>
  </si>
  <si>
    <t>X-Series</t>
  </si>
  <si>
    <t>Older analyzers</t>
  </si>
  <si>
    <t>Click to jump to model:</t>
  </si>
  <si>
    <t>R347</t>
  </si>
  <si>
    <t>Q347</t>
  </si>
  <si>
    <t>From document 00347-90013, August 2014</t>
  </si>
  <si>
    <r>
      <t xml:space="preserve">Please refer to the most recent Calibration Report for the </t>
    </r>
    <r>
      <rPr>
        <u/>
        <sz val="10"/>
        <color theme="1"/>
        <rFont val="Arial"/>
        <family val="2"/>
      </rPr>
      <t>individual noise source</t>
    </r>
    <r>
      <rPr>
        <sz val="10"/>
        <color theme="1"/>
        <rFont val="Arial"/>
        <family val="2"/>
      </rPr>
      <t xml:space="preserve"> being used for the most accurate information.</t>
    </r>
  </si>
  <si>
    <t>This sheet shows the specifications for the Keysight USB Preamplifier family, U7227A/C/F</t>
  </si>
  <si>
    <t>U7227A</t>
  </si>
  <si>
    <t>Noise Figure</t>
  </si>
  <si>
    <t>Return Loss</t>
  </si>
  <si>
    <t>U7227C</t>
  </si>
  <si>
    <t>U7227F</t>
  </si>
  <si>
    <t>These were designed specifically for NF use.</t>
  </si>
  <si>
    <t>0.01 to 4 GHz</t>
  </si>
  <si>
    <t>0.1 to 26.5 GHz</t>
  </si>
  <si>
    <t>2 to 50 GHz</t>
  </si>
  <si>
    <t>All data from document 5991-4246EN, 24-Apr-2014</t>
  </si>
  <si>
    <t>url: http://www.keysight.com/find/AN57-2</t>
  </si>
  <si>
    <t>url: http://www.keysight.com/find/RayleighMismatch</t>
  </si>
  <si>
    <t>url: http://www.bipm.org/utils/common/documents/jcgm/JCGM_100_2008_E.pdf</t>
  </si>
  <si>
    <t>References</t>
  </si>
  <si>
    <t>of NF uncertainty for ESA, because it does not account correctly for the distribution. Worst case addition of uncertainties might work best for ESA.</t>
  </si>
  <si>
    <t>Add UXA and U7227 External Preamp to Specs tabs</t>
  </si>
  <si>
    <t>Add ESA and PSA to Specs tabs</t>
  </si>
  <si>
    <t>Change references from hyperlinks to copy-and-paste urls to avoid security concerns</t>
  </si>
  <si>
    <t>Add navigation links in Specs tabs</t>
  </si>
  <si>
    <t>Comments updated</t>
  </si>
  <si>
    <r>
      <t xml:space="preserve">Noise
</t>
    </r>
    <r>
      <rPr>
        <b/>
        <sz val="10"/>
        <color theme="1"/>
        <rFont val="Arial Narrow"/>
        <family val="2"/>
      </rPr>
      <t>Source</t>
    </r>
  </si>
  <si>
    <t>Note</t>
  </si>
  <si>
    <r>
      <rPr>
        <i/>
        <sz val="10"/>
        <color theme="1"/>
        <rFont val="Arial"/>
        <family val="2"/>
      </rPr>
      <t>VSWR, 3.6 to 26.5 GHz, Option P07, P13 or P26</t>
    </r>
    <r>
      <rPr>
        <sz val="10"/>
        <color theme="1"/>
        <rFont val="Arial"/>
        <family val="2"/>
      </rPr>
      <t>; this data is from PXA but is representative</t>
    </r>
  </si>
  <si>
    <r>
      <rPr>
        <i/>
        <sz val="10"/>
        <color theme="1"/>
        <rFont val="Arial"/>
        <family val="2"/>
      </rPr>
      <t>VSWR</t>
    </r>
    <r>
      <rPr>
        <sz val="10"/>
        <color theme="1"/>
        <rFont val="Arial"/>
        <family val="2"/>
      </rPr>
      <t>, tabular version, P03, P07, P13, P26; see footnote a for P32 and P44</t>
    </r>
  </si>
  <si>
    <t>From document N9010-90025, 01-Sept-2015</t>
  </si>
  <si>
    <r>
      <t xml:space="preserve">Instrument Noise Figure, </t>
    </r>
    <r>
      <rPr>
        <sz val="10"/>
        <color theme="1"/>
        <rFont val="Arial"/>
        <family val="2"/>
      </rPr>
      <t>Options P03, P07, P13 and P26</t>
    </r>
  </si>
  <si>
    <t>NFA-B</t>
  </si>
  <si>
    <t>The NFA-B models (N8973B, N8974B, N8975B, N8976B)</t>
  </si>
  <si>
    <t>Dedicated Instruments</t>
  </si>
  <si>
    <t>© Keysight Technologies, Inc. 1999, 2012, 2015-6</t>
  </si>
  <si>
    <t>The actual NF will vary from the nominal due to frequency response errors</t>
  </si>
  <si>
    <r>
      <rPr>
        <b/>
        <sz val="10"/>
        <color rgb="FFC00000"/>
        <rFont val="Arial"/>
        <family val="2"/>
      </rPr>
      <t xml:space="preserve">NOTE: </t>
    </r>
    <r>
      <rPr>
        <sz val="10"/>
        <color rgb="FFC00000"/>
        <rFont val="Arial"/>
        <family val="2"/>
      </rPr>
      <t xml:space="preserve">The statistical distribution of IU for NF in ESA is unusual, and not Gaussian. Therefore, the calculator does not make an accurate estimation </t>
    </r>
  </si>
  <si>
    <r>
      <rPr>
        <b/>
        <sz val="10"/>
        <color rgb="FFC00000"/>
        <rFont val="Arial"/>
        <family val="2"/>
      </rPr>
      <t xml:space="preserve">NOTE: </t>
    </r>
    <r>
      <rPr>
        <sz val="10"/>
        <color rgb="FFC00000"/>
        <rFont val="Arial"/>
        <family val="2"/>
      </rPr>
      <t xml:space="preserve">The statistical distribution of IU for Gain in ESA is unusual, and not Gaussian. Therefore, the calculator does not make an accurate estimation </t>
    </r>
  </si>
  <si>
    <t>Added NFA-B information. Typographical errors fixed in comments, including ESA specifications.</t>
  </si>
  <si>
    <t>Also: 2016 will probably see the completion of a paper on how noise source mismatch</t>
  </si>
  <si>
    <t>causes further errors that cannot accurately be captured by this calculator. The working title of the paper is</t>
  </si>
  <si>
    <t>"Effects of Noise Source Mismatch on Y-Factor Noise Figure Measurements in the Millimeter-Wave Range"</t>
  </si>
  <si>
    <t>Updated EXA, including adding mmW model</t>
  </si>
  <si>
    <t>Added a draft of the new reference described in the paragraph above</t>
  </si>
  <si>
    <t>Effects of Noise Source Mismatch on Y-Factor Noise Figure Measurements in the Millimeter-Wave Range</t>
  </si>
  <si>
    <t>Added tab of TC of ENR, and discussion in the comment on Calculator sheet cell F31</t>
  </si>
  <si>
    <t>Keysight noise sources achieve their low uncertainty through calibration against primary noise sources (hot and cold resistors) at an NMI (National Metrology Institute),</t>
  </si>
  <si>
    <t>noise source. For the Keysight N4000 series, this noise source is the production noise source shipped to the purchaser; for the 346 series, this noise source is</t>
  </si>
  <si>
    <t xml:space="preserve">used as a reference for production uses. In that sense, the N4000 series is calibrated against a one-level removed (from primary) noise source, and the 346 series </t>
  </si>
  <si>
    <t>is calibrated against a two-level removed noise source.</t>
  </si>
  <si>
    <t xml:space="preserve">If the TC of ENR is consistent in the product line, the temperature at which any secondary calibrations occur is irrelevant, because the effects cancel in the reference </t>
  </si>
  <si>
    <t>that fundamental property of the noise diode.</t>
  </si>
  <si>
    <t>But the calibration at NPL is highly relevant. The calibration of the product line will vary with the temperature at which NPL does their calibration. Although NPL maintains</t>
  </si>
  <si>
    <t>of the noise diode depends on the thermal environment of the noise source, which is likely dominated by the equipment to which it is connected by its RF connector, and</t>
  </si>
  <si>
    <t>it depends on the internal rise in the noise source due to its internal power dissipation.</t>
  </si>
  <si>
    <t>typically NPL (National Physical Laboratory of the UK). A device calibrated against this primary reference then is used as a secondary reference to calibrate another</t>
  </si>
  <si>
    <t>Typically, the NPL environment makes for an internal temperature of 302.8 K for 18 GHz devices (346A/B, N4000/1A) and 304.8 K for 26.5 GHz devices (346C, N4002A).</t>
  </si>
  <si>
    <t xml:space="preserve">To the extent that a usage environment causes variations from these internal temperatures, there will be a bias in ENR according to this TC. At most frequencies, this </t>
  </si>
  <si>
    <t>and the DUT. That is a resonable approximation. Here is a graph of the observed TC of the N4002A noise source:</t>
  </si>
  <si>
    <t xml:space="preserve">Over most of the frequency range, the TC is very close to that of the TC of the avalanche diode voltage, so we would expect the whole product line to be consistent with </t>
  </si>
  <si>
    <t>their calibration environment to a +/-1 degree K tolerance around 23 degrees C (296.15 K), the ambient temperature is only indirectly of importance. The temperature</t>
  </si>
  <si>
    <t>can be a modest error. For a +3 K change, the ENR will nominally increase by +0.013 dB.</t>
  </si>
  <si>
    <t>ENR Uncertainty, example</t>
  </si>
  <si>
    <t>From N4000A, N4001A, N4002A SNS Series Noise Sources - Technical Overview, Literature Number 5988-0081EN, January 27, 2016</t>
  </si>
  <si>
    <t>for the N4000 series. As a result, field calibration will use a reference that is two steps removed from the primary reference,</t>
  </si>
  <si>
    <t xml:space="preserve">making the calibration "against a twice removed reference" and inferior to that of a new N4000 series device. This effect is </t>
  </si>
  <si>
    <t>approximately an increase in ENR Uncertainty of 0.015 dB. Better performance can be achieved by replacing N4000 noise</t>
  </si>
  <si>
    <t>sources every two years with new devices instead of recalibrating them every two years.</t>
  </si>
  <si>
    <t>Updated N400xA Noise Source information</t>
  </si>
  <si>
    <t>Updated the DraftOfNoiseSourceMismatch tab with a new copy of the paper. Made it an icon to</t>
  </si>
  <si>
    <t>be double-clicked instead of "picture" of the pages.</t>
  </si>
  <si>
    <t>Draft of Noise Source Mismatch article.</t>
  </si>
  <si>
    <t>Double click on the icon to open it.</t>
  </si>
  <si>
    <t xml:space="preserve">Updated the DraftOfNoiseSourceMismatch tab with a new copy of the paper. </t>
  </si>
  <si>
    <t>Added 346C Option K01 and 346C Option K40 noise sources to the NoiseSourceSpecs tab</t>
  </si>
  <si>
    <t>Updated other items on the NoiseSourceSpecs tab</t>
  </si>
  <si>
    <t>From document 000346-90148, 26-May-2017</t>
  </si>
  <si>
    <t>346C-K01</t>
  </si>
  <si>
    <t>From document 00346_90142, 01-Mar-2015</t>
  </si>
  <si>
    <t>346C-K40</t>
  </si>
  <si>
    <t>From document 00346_90153, 01-Feb-2016</t>
  </si>
  <si>
    <t>At the time of this writing, September, 2017, Keysight does not have a "Standards Lab" field calibration available</t>
  </si>
  <si>
    <t>From document N9020-90113, 01-Feb-2012; VSWR table from 01-Jan-2017</t>
  </si>
  <si>
    <t>From document N9040-90002, 01-Mar-2017</t>
  </si>
  <si>
    <t>From document N9030-90017, 01-Jan-2017</t>
  </si>
  <si>
    <t>Instrument Noise Figure, Graphical Version</t>
  </si>
  <si>
    <t>Instrument Noise Figure, Tabular Version</t>
  </si>
  <si>
    <t>Updates items on the AnalyzerSpecs tab</t>
  </si>
  <si>
    <t>See the DraftOfNoiseSourceMismatch tab for a 2017 draft of this article</t>
  </si>
  <si>
    <t>Updated the NFA-B specs under AnalyzerSpecs Tab</t>
  </si>
  <si>
    <t>Instrument Noise Figure Uncertainty and Instrument Gain Uncertainty</t>
  </si>
  <si>
    <t>NFA datasheet:https://www.keysight.com/us/en/assets/9018-04730/technical-specifications/9018-04730.pdf</t>
  </si>
  <si>
    <t>DANL with Internal Preamp On</t>
  </si>
  <si>
    <t>DANL with Internal Preamp off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</si>
</sst>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00"/>
    <numFmt numFmtId="166" formatCode="[$-409]d\-mmm\-yy;@"/>
  </numFmts>
  <fonts count="30" x14ac:knownFonts="1">
    <font>
      <sz val="10"/>
      <color theme="1"/>
      <name val="Arial"/>
      <family val="2"/>
    </font>
    <font>
      <sz val="10"/>
      <color rgb="FFFF0000"/>
      <name val="Arial"/>
      <family val="2"/>
    </font>
    <font>
      <b/>
      <sz val="10"/>
      <color theme="1"/>
      <name val="Arial"/>
      <family val="2"/>
    </font>
    <font>
      <sz val="10"/>
      <name val="Arial"/>
      <family val="2"/>
    </font>
    <font>
      <b/>
      <u/>
      <sz val="12"/>
      <name val="Arial"/>
      <family val="2"/>
    </font>
    <font>
      <b/>
      <u/>
      <sz val="10"/>
      <color theme="1"/>
      <name val="Arial"/>
      <family val="2"/>
    </font>
    <font>
      <b/>
      <u/>
      <sz val="12"/>
      <color theme="1"/>
      <name val="Arial"/>
      <family val="2"/>
    </font>
    <font>
      <sz val="10"/>
      <name val="Times New Roman"/>
      <family val="1"/>
    </font>
    <font>
      <sz val="10"/>
      <name val="Arial"/>
      <family val="2"/>
    </font>
    <font>
      <b/>
      <u/>
      <sz val="10"/>
      <name val="Arial"/>
      <family val="2"/>
    </font>
    <font>
      <b/>
      <sz val="10"/>
      <name val="Arial"/>
      <family val="2"/>
    </font>
    <font>
      <sz val="10"/>
      <color rgb="FF0070C0"/>
      <name val="Arial"/>
      <family val="2"/>
    </font>
    <font>
      <u/>
      <sz val="9"/>
      <color theme="10"/>
      <name val="Arial"/>
      <family val="2"/>
    </font>
    <font>
      <sz val="10"/>
      <color indexed="10"/>
      <name val="Times New Roman"/>
      <family val="1"/>
    </font>
    <font>
      <u/>
      <sz val="10"/>
      <name val="Times New Roman"/>
      <family val="1"/>
    </font>
    <font>
      <sz val="10"/>
      <color rgb="FF000000"/>
      <name val="Times New Roman"/>
      <family val="1"/>
    </font>
    <font>
      <b/>
      <sz val="10"/>
      <color indexed="81"/>
      <name val="Times New Roman"/>
      <family val="1"/>
    </font>
    <font>
      <sz val="10"/>
      <color indexed="81"/>
      <name val="Times New Roman"/>
      <family val="1"/>
    </font>
    <font>
      <u/>
      <sz val="10"/>
      <color indexed="81"/>
      <name val="Times New Roman"/>
      <family val="1"/>
    </font>
    <font>
      <sz val="10"/>
      <color indexed="81"/>
      <name val="Arial"/>
      <family val="2"/>
    </font>
    <font>
      <i/>
      <sz val="10"/>
      <color theme="1"/>
      <name val="Arial"/>
      <family val="2"/>
    </font>
    <font>
      <sz val="8"/>
      <color indexed="81"/>
      <name val="Tahoma"/>
      <family val="2"/>
    </font>
    <font>
      <u/>
      <sz val="10"/>
      <color theme="1"/>
      <name val="Arial"/>
      <family val="2"/>
    </font>
    <font>
      <sz val="10"/>
      <color rgb="FFC00000"/>
      <name val="Arial"/>
      <family val="2"/>
    </font>
    <font>
      <b/>
      <sz val="10"/>
      <color rgb="FFC00000"/>
      <name val="Arial"/>
      <family val="2"/>
    </font>
    <font>
      <sz val="9"/>
      <color indexed="81"/>
      <name val="Tahoma"/>
      <family val="2"/>
    </font>
    <font>
      <b/>
      <sz val="9"/>
      <color indexed="81"/>
      <name val="Tahoma"/>
      <family val="2"/>
    </font>
    <font>
      <sz val="9"/>
      <color indexed="81"/>
      <name val="Times New Roman"/>
      <family val="1"/>
    </font>
    <font>
      <b/>
      <sz val="10"/>
      <color theme="1"/>
      <name val="Arial Narrow"/>
      <family val="2"/>
    </font>
    <font>
      <b/>
      <sz val="9"/>
      <color indexed="81"/>
      <name val="Times New Roman"/>
      <family val="1"/>
    </font>
  </fonts>
  <fills count="13">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rgb="FFFFFFCC"/>
        <bgColor indexed="64"/>
      </patternFill>
    </fill>
    <fill>
      <patternFill patternType="solid">
        <fgColor indexed="13"/>
        <bgColor indexed="64"/>
      </patternFill>
    </fill>
    <fill>
      <patternFill patternType="solid">
        <fgColor indexed="42"/>
        <bgColor indexed="64"/>
      </patternFill>
    </fill>
    <fill>
      <patternFill patternType="solid">
        <fgColor indexed="40"/>
        <bgColor indexed="64"/>
      </patternFill>
    </fill>
    <fill>
      <patternFill patternType="solid">
        <fgColor rgb="FF00B0F0"/>
        <bgColor indexed="64"/>
      </patternFill>
    </fill>
    <fill>
      <patternFill patternType="solid">
        <fgColor rgb="FF99CCFF"/>
        <bgColor indexed="64"/>
      </patternFill>
    </fill>
    <fill>
      <patternFill patternType="solid">
        <fgColor rgb="FFFFFF99"/>
        <bgColor indexed="64"/>
      </patternFill>
    </fill>
    <fill>
      <patternFill patternType="solid">
        <fgColor rgb="FFFFCC99"/>
        <bgColor indexed="64"/>
      </patternFill>
    </fill>
    <fill>
      <patternFill patternType="solid">
        <fgColor rgb="FF99FF66"/>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s>
  <cellStyleXfs count="22">
    <xf numFmtId="0" fontId="0" fillId="0" borderId="0"/>
    <xf numFmtId="0" fontId="3" fillId="0" borderId="0"/>
    <xf numFmtId="0" fontId="3" fillId="0" borderId="0"/>
    <xf numFmtId="0" fontId="3" fillId="0" borderId="0"/>
    <xf numFmtId="0" fontId="7" fillId="0" borderId="0"/>
    <xf numFmtId="0" fontId="8" fillId="0" borderId="0"/>
    <xf numFmtId="0" fontId="8" fillId="0" borderId="0"/>
    <xf numFmtId="0" fontId="8" fillId="0" borderId="0"/>
    <xf numFmtId="0" fontId="3" fillId="0" borderId="0"/>
    <xf numFmtId="0" fontId="1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cellStyleXfs>
  <cellXfs count="91">
    <xf numFmtId="0" fontId="0" fillId="0" borderId="0" xfId="0"/>
    <xf numFmtId="0" fontId="4" fillId="0" borderId="0" xfId="1" applyFont="1" applyProtection="1">
      <protection hidden="1"/>
    </xf>
    <xf numFmtId="0" fontId="2" fillId="0" borderId="0" xfId="0" applyFont="1"/>
    <xf numFmtId="0" fontId="5" fillId="0" borderId="0" xfId="0" applyFont="1"/>
    <xf numFmtId="0" fontId="0" fillId="2" borderId="0" xfId="0" applyFill="1"/>
    <xf numFmtId="0" fontId="3" fillId="0" borderId="0" xfId="2" applyProtection="1">
      <protection hidden="1"/>
    </xf>
    <xf numFmtId="0" fontId="6" fillId="0" borderId="0" xfId="0" applyFont="1"/>
    <xf numFmtId="164" fontId="3" fillId="0" borderId="0" xfId="3" applyNumberFormat="1" applyProtection="1">
      <protection hidden="1"/>
    </xf>
    <xf numFmtId="0" fontId="2" fillId="3" borderId="0" xfId="0" applyFont="1" applyFill="1"/>
    <xf numFmtId="165" fontId="0" fillId="3" borderId="0" xfId="0" applyNumberFormat="1" applyFill="1"/>
    <xf numFmtId="0" fontId="3" fillId="0" borderId="0" xfId="8"/>
    <xf numFmtId="15" fontId="3" fillId="0" borderId="0" xfId="8" applyNumberFormat="1"/>
    <xf numFmtId="0" fontId="9" fillId="0" borderId="0" xfId="8" applyFont="1"/>
    <xf numFmtId="0" fontId="0" fillId="3" borderId="0" xfId="0" applyFill="1" applyAlignment="1">
      <alignment horizontal="right"/>
    </xf>
    <xf numFmtId="164" fontId="0" fillId="0" borderId="0" xfId="0" applyNumberFormat="1"/>
    <xf numFmtId="9" fontId="3" fillId="3" borderId="0" xfId="4" applyNumberFormat="1" applyFont="1" applyFill="1"/>
    <xf numFmtId="0" fontId="11" fillId="4" borderId="0" xfId="0" applyFont="1" applyFill="1"/>
    <xf numFmtId="0" fontId="3" fillId="3" borderId="0" xfId="4" applyFont="1" applyFill="1"/>
    <xf numFmtId="0" fontId="3" fillId="0" borderId="0" xfId="12"/>
    <xf numFmtId="0" fontId="10" fillId="0" borderId="0" xfId="12" applyFont="1"/>
    <xf numFmtId="164" fontId="3" fillId="0" borderId="0" xfId="12" applyNumberFormat="1"/>
    <xf numFmtId="0" fontId="12" fillId="0" borderId="0" xfId="9" applyAlignment="1" applyProtection="1"/>
    <xf numFmtId="0" fontId="3" fillId="0" borderId="0" xfId="15"/>
    <xf numFmtId="0" fontId="3" fillId="0" borderId="0" xfId="16"/>
    <xf numFmtId="0" fontId="7" fillId="0" borderId="0" xfId="17"/>
    <xf numFmtId="0" fontId="7" fillId="5" borderId="0" xfId="17" applyFill="1"/>
    <xf numFmtId="0" fontId="7" fillId="6" borderId="0" xfId="17" applyFill="1"/>
    <xf numFmtId="0" fontId="7" fillId="7" borderId="0" xfId="17" applyFill="1"/>
    <xf numFmtId="0" fontId="13" fillId="0" borderId="0" xfId="17" applyFont="1"/>
    <xf numFmtId="0" fontId="14" fillId="6" borderId="0" xfId="17" applyFont="1" applyFill="1"/>
    <xf numFmtId="0" fontId="0" fillId="2" borderId="0" xfId="0" applyFill="1" applyAlignment="1">
      <alignment horizontal="right"/>
    </xf>
    <xf numFmtId="10" fontId="0" fillId="3" borderId="0" xfId="0" applyNumberFormat="1" applyFill="1"/>
    <xf numFmtId="0" fontId="0" fillId="3" borderId="0" xfId="0" applyFill="1" applyAlignment="1">
      <alignment wrapText="1"/>
    </xf>
    <xf numFmtId="0" fontId="0" fillId="3" borderId="0" xfId="0" applyFill="1"/>
    <xf numFmtId="164" fontId="0" fillId="3" borderId="1" xfId="0" applyNumberFormat="1" applyFill="1" applyBorder="1"/>
    <xf numFmtId="0" fontId="10" fillId="4" borderId="0" xfId="12" applyFont="1" applyFill="1"/>
    <xf numFmtId="164" fontId="3" fillId="4" borderId="0" xfId="12" applyNumberFormat="1" applyFill="1" applyAlignment="1">
      <alignment horizontal="left" vertical="center"/>
    </xf>
    <xf numFmtId="0" fontId="3" fillId="4" borderId="0" xfId="12" applyFill="1"/>
    <xf numFmtId="0" fontId="3" fillId="4" borderId="0" xfId="13" applyFill="1"/>
    <xf numFmtId="164" fontId="3" fillId="4" borderId="0" xfId="12" applyNumberFormat="1" applyFill="1"/>
    <xf numFmtId="0" fontId="2" fillId="4" borderId="0" xfId="0" applyFont="1" applyFill="1"/>
    <xf numFmtId="9" fontId="3" fillId="4" borderId="0" xfId="14" quotePrefix="1" applyNumberFormat="1" applyFill="1"/>
    <xf numFmtId="10" fontId="3" fillId="4" borderId="0" xfId="14" quotePrefix="1" applyNumberFormat="1" applyFill="1"/>
    <xf numFmtId="0" fontId="0" fillId="0" borderId="0" xfId="0" applyAlignment="1">
      <alignment horizontal="left"/>
    </xf>
    <xf numFmtId="166" fontId="0" fillId="0" borderId="0" xfId="0" applyNumberFormat="1"/>
    <xf numFmtId="15" fontId="0" fillId="0" borderId="0" xfId="0" applyNumberFormat="1"/>
    <xf numFmtId="0" fontId="0" fillId="8" borderId="2" xfId="0" applyFill="1" applyBorder="1"/>
    <xf numFmtId="0" fontId="0" fillId="9" borderId="2" xfId="0" applyFill="1" applyBorder="1"/>
    <xf numFmtId="0" fontId="0" fillId="0" borderId="3" xfId="0" applyBorder="1"/>
    <xf numFmtId="0" fontId="0" fillId="9" borderId="7" xfId="0" applyFill="1" applyBorder="1"/>
    <xf numFmtId="0" fontId="0" fillId="2" borderId="9" xfId="0" applyFill="1" applyBorder="1"/>
    <xf numFmtId="0" fontId="0" fillId="0" borderId="9" xfId="0" applyBorder="1"/>
    <xf numFmtId="0" fontId="7" fillId="6" borderId="0" xfId="18" applyFill="1"/>
    <xf numFmtId="0" fontId="0" fillId="4" borderId="0" xfId="0" applyFill="1" applyAlignment="1">
      <alignment horizontal="right"/>
    </xf>
    <xf numFmtId="2" fontId="0" fillId="3" borderId="0" xfId="0" applyNumberFormat="1" applyFill="1"/>
    <xf numFmtId="0" fontId="0" fillId="0" borderId="10" xfId="0" applyBorder="1"/>
    <xf numFmtId="0" fontId="3" fillId="0" borderId="0" xfId="0" applyFont="1"/>
    <xf numFmtId="165" fontId="0" fillId="9" borderId="2" xfId="0" applyNumberFormat="1" applyFill="1" applyBorder="1" applyAlignment="1">
      <alignment horizontal="center"/>
    </xf>
    <xf numFmtId="165" fontId="0" fillId="0" borderId="7" xfId="0" applyNumberFormat="1" applyBorder="1" applyAlignment="1">
      <alignment horizontal="center"/>
    </xf>
    <xf numFmtId="165" fontId="0" fillId="0" borderId="2" xfId="0" applyNumberFormat="1" applyBorder="1" applyAlignment="1">
      <alignment horizontal="center"/>
    </xf>
    <xf numFmtId="165" fontId="2" fillId="8" borderId="2" xfId="0" applyNumberFormat="1" applyFont="1" applyFill="1" applyBorder="1" applyAlignment="1">
      <alignment horizontal="center"/>
    </xf>
    <xf numFmtId="165" fontId="0" fillId="0" borderId="6" xfId="0" applyNumberFormat="1" applyBorder="1" applyAlignment="1">
      <alignment horizontal="center"/>
    </xf>
    <xf numFmtId="165" fontId="0" fillId="0" borderId="4" xfId="0" applyNumberFormat="1" applyBorder="1" applyAlignment="1">
      <alignment horizontal="center"/>
    </xf>
    <xf numFmtId="0" fontId="15" fillId="0" borderId="0" xfId="0" applyFont="1" applyAlignment="1">
      <alignment horizontal="left" readingOrder="1"/>
    </xf>
    <xf numFmtId="0" fontId="0" fillId="0" borderId="5" xfId="0" applyBorder="1" applyAlignment="1">
      <alignment horizontal="center"/>
    </xf>
    <xf numFmtId="0" fontId="0" fillId="0" borderId="8" xfId="0" applyBorder="1" applyAlignment="1">
      <alignment horizontal="center"/>
    </xf>
    <xf numFmtId="165" fontId="0" fillId="9" borderId="7" xfId="0" applyNumberFormat="1" applyFill="1" applyBorder="1" applyAlignment="1">
      <alignment horizontal="center"/>
    </xf>
    <xf numFmtId="164" fontId="0" fillId="3" borderId="0" xfId="0" applyNumberFormat="1" applyFill="1"/>
    <xf numFmtId="0" fontId="0" fillId="4" borderId="0" xfId="0" applyFill="1"/>
    <xf numFmtId="0" fontId="10" fillId="4" borderId="0" xfId="20" applyFont="1" applyFill="1"/>
    <xf numFmtId="0" fontId="3" fillId="4" borderId="0" xfId="20" applyFill="1"/>
    <xf numFmtId="0" fontId="20" fillId="0" borderId="0" xfId="0" applyFont="1"/>
    <xf numFmtId="0" fontId="12" fillId="10" borderId="0" xfId="9" applyFill="1" applyAlignment="1" applyProtection="1"/>
    <xf numFmtId="0" fontId="12" fillId="0" borderId="0" xfId="9" applyFill="1" applyAlignment="1" applyProtection="1"/>
    <xf numFmtId="0" fontId="12" fillId="11" borderId="0" xfId="9" applyFill="1" applyAlignment="1" applyProtection="1"/>
    <xf numFmtId="0" fontId="12" fillId="12" borderId="0" xfId="9" applyFill="1" applyAlignment="1" applyProtection="1"/>
    <xf numFmtId="0" fontId="23" fillId="0" borderId="0" xfId="0" applyFont="1"/>
    <xf numFmtId="0" fontId="22" fillId="0" borderId="0" xfId="0" applyFont="1"/>
    <xf numFmtId="49" fontId="3" fillId="4" borderId="0" xfId="12" applyNumberFormat="1" applyFill="1"/>
    <xf numFmtId="0" fontId="10" fillId="4" borderId="0" xfId="10" applyFont="1" applyFill="1"/>
    <xf numFmtId="0" fontId="10" fillId="4" borderId="0" xfId="11" applyFont="1" applyFill="1"/>
    <xf numFmtId="0" fontId="10" fillId="0" borderId="0" xfId="11" applyFont="1"/>
    <xf numFmtId="0" fontId="3" fillId="4" borderId="0" xfId="10" applyFill="1"/>
    <xf numFmtId="0" fontId="3" fillId="4" borderId="0" xfId="11" applyFill="1"/>
    <xf numFmtId="0" fontId="3" fillId="0" borderId="0" xfId="11"/>
    <xf numFmtId="0" fontId="2" fillId="0" borderId="0" xfId="0" applyFont="1" applyAlignment="1">
      <alignment textRotation="90" wrapText="1"/>
    </xf>
    <xf numFmtId="0" fontId="0" fillId="0" borderId="0" xfId="0" applyAlignment="1">
      <alignment textRotation="90"/>
    </xf>
    <xf numFmtId="0" fontId="0" fillId="0" borderId="0" xfId="0" applyAlignment="1">
      <alignment horizontal="left" wrapText="1"/>
    </xf>
    <xf numFmtId="0" fontId="2" fillId="0" borderId="0" xfId="0" applyFont="1" applyAlignment="1">
      <alignment horizontal="right" vertical="center" textRotation="90" wrapText="1"/>
    </xf>
    <xf numFmtId="0" fontId="0" fillId="0" borderId="0" xfId="0"/>
    <xf numFmtId="0" fontId="2" fillId="0" borderId="0" xfId="0" applyFont="1" applyAlignment="1">
      <alignment textRotation="90"/>
    </xf>
  </cellXfs>
  <cellStyles count="22">
    <cellStyle name="Hyperlink" xfId="9" builtinId="8"/>
    <cellStyle name="Normal" xfId="0" builtinId="0"/>
    <cellStyle name="Normal 10" xfId="17" xr:uid="{00000000-0005-0000-0000-000002000000}"/>
    <cellStyle name="Normal 10 2" xfId="13" xr:uid="{00000000-0005-0000-0000-000003000000}"/>
    <cellStyle name="Normal 11" xfId="18" xr:uid="{00000000-0005-0000-0000-000004000000}"/>
    <cellStyle name="Normal 11 2" xfId="14" xr:uid="{00000000-0005-0000-0000-000005000000}"/>
    <cellStyle name="Normal 12 2" xfId="15" xr:uid="{00000000-0005-0000-0000-000006000000}"/>
    <cellStyle name="Normal 13 2" xfId="16" xr:uid="{00000000-0005-0000-0000-000007000000}"/>
    <cellStyle name="Normal 2" xfId="1" xr:uid="{00000000-0005-0000-0000-000008000000}"/>
    <cellStyle name="Normal 3" xfId="5" xr:uid="{00000000-0005-0000-0000-000009000000}"/>
    <cellStyle name="Normal 3 2" xfId="10" xr:uid="{00000000-0005-0000-0000-00000A000000}"/>
    <cellStyle name="Normal 3 3" xfId="19" xr:uid="{00000000-0005-0000-0000-00000B000000}"/>
    <cellStyle name="Normal 4" xfId="2" xr:uid="{00000000-0005-0000-0000-00000C000000}"/>
    <cellStyle name="Normal 5" xfId="3" xr:uid="{00000000-0005-0000-0000-00000D000000}"/>
    <cellStyle name="Normal 6" xfId="6" xr:uid="{00000000-0005-0000-0000-00000E000000}"/>
    <cellStyle name="Normal 6 2" xfId="11" xr:uid="{00000000-0005-0000-0000-00000F000000}"/>
    <cellStyle name="Normal 6 3" xfId="20" xr:uid="{00000000-0005-0000-0000-000010000000}"/>
    <cellStyle name="Normal 7" xfId="7" xr:uid="{00000000-0005-0000-0000-000011000000}"/>
    <cellStyle name="Normal 7 2" xfId="12" xr:uid="{00000000-0005-0000-0000-000012000000}"/>
    <cellStyle name="Normal 7 3" xfId="21" xr:uid="{00000000-0005-0000-0000-000013000000}"/>
    <cellStyle name="Normal 8" xfId="8" xr:uid="{00000000-0005-0000-0000-000014000000}"/>
    <cellStyle name="Normal 9" xfId="4" xr:uid="{00000000-0005-0000-0000-000015000000}"/>
  </cellStyles>
  <dxfs count="6">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002B4C"/>
      <color rgb="FF003E6C"/>
      <color rgb="FF002846"/>
      <color rgb="FF99FF66"/>
      <color rgb="FFFFCC99"/>
      <color rgb="FFCCFFFF"/>
      <color rgb="FFCCECFF"/>
      <color rgb="FF99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N4002A TC of ENR, dB/K</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208793854896578E-2"/>
          <c:y val="0.14523737359566585"/>
          <c:w val="0.87531219148065209"/>
          <c:h val="0.68088773559221072"/>
        </c:manualLayout>
      </c:layout>
      <c:scatterChart>
        <c:scatterStyle val="lineMarker"/>
        <c:varyColors val="0"/>
        <c:ser>
          <c:idx val="0"/>
          <c:order val="0"/>
          <c:tx>
            <c:strRef>
              <c:f>[1]Summary!$J$2</c:f>
              <c:strCache>
                <c:ptCount val="1"/>
                <c:pt idx="0">
                  <c:v>TC, dB/K</c:v>
                </c:pt>
              </c:strCache>
            </c:strRef>
          </c:tx>
          <c:spPr>
            <a:ln w="19050" cap="rnd">
              <a:solidFill>
                <a:schemeClr val="accent1"/>
              </a:solidFill>
              <a:round/>
            </a:ln>
            <a:effectLst/>
          </c:spPr>
          <c:marker>
            <c:symbol val="none"/>
          </c:marker>
          <c:xVal>
            <c:numRef>
              <c:f>[1]Summary!$A$3:$A$53</c:f>
              <c:numCache>
                <c:formatCode>General</c:formatCode>
                <c:ptCount val="51"/>
                <c:pt idx="0">
                  <c:v>0.01</c:v>
                </c:pt>
                <c:pt idx="1">
                  <c:v>0.53979999999999995</c:v>
                </c:pt>
                <c:pt idx="2">
                  <c:v>1.0696000000000001</c:v>
                </c:pt>
                <c:pt idx="3">
                  <c:v>1.5993999999999999</c:v>
                </c:pt>
                <c:pt idx="4">
                  <c:v>2.1292</c:v>
                </c:pt>
                <c:pt idx="5">
                  <c:v>2.6589999999999998</c:v>
                </c:pt>
                <c:pt idx="6">
                  <c:v>3.1888000000000001</c:v>
                </c:pt>
                <c:pt idx="7">
                  <c:v>3.7185999999999999</c:v>
                </c:pt>
                <c:pt idx="8">
                  <c:v>4.2484000000000002</c:v>
                </c:pt>
                <c:pt idx="9">
                  <c:v>4.7782</c:v>
                </c:pt>
                <c:pt idx="10">
                  <c:v>5.3079999999999998</c:v>
                </c:pt>
                <c:pt idx="11">
                  <c:v>5.8377999999999997</c:v>
                </c:pt>
                <c:pt idx="12">
                  <c:v>6.3676000000000004</c:v>
                </c:pt>
                <c:pt idx="13">
                  <c:v>6.8974000000000002</c:v>
                </c:pt>
                <c:pt idx="14">
                  <c:v>7.4272</c:v>
                </c:pt>
                <c:pt idx="15">
                  <c:v>7.9569999999999999</c:v>
                </c:pt>
                <c:pt idx="16">
                  <c:v>8.4868000000000006</c:v>
                </c:pt>
                <c:pt idx="17">
                  <c:v>9.0166000000000004</c:v>
                </c:pt>
                <c:pt idx="18">
                  <c:v>9.5464000000000002</c:v>
                </c:pt>
                <c:pt idx="19">
                  <c:v>10.0762</c:v>
                </c:pt>
                <c:pt idx="20">
                  <c:v>10.606</c:v>
                </c:pt>
                <c:pt idx="21">
                  <c:v>11.1358</c:v>
                </c:pt>
                <c:pt idx="22">
                  <c:v>11.6656</c:v>
                </c:pt>
                <c:pt idx="23">
                  <c:v>12.195399999999999</c:v>
                </c:pt>
                <c:pt idx="24">
                  <c:v>12.725199999999999</c:v>
                </c:pt>
                <c:pt idx="25">
                  <c:v>13.255000000000001</c:v>
                </c:pt>
                <c:pt idx="26">
                  <c:v>13.784800000000001</c:v>
                </c:pt>
                <c:pt idx="27">
                  <c:v>14.3146</c:v>
                </c:pt>
                <c:pt idx="28">
                  <c:v>14.8444</c:v>
                </c:pt>
                <c:pt idx="29">
                  <c:v>15.3742</c:v>
                </c:pt>
                <c:pt idx="30">
                  <c:v>15.904</c:v>
                </c:pt>
                <c:pt idx="31">
                  <c:v>16.433800000000002</c:v>
                </c:pt>
                <c:pt idx="32">
                  <c:v>16.9636</c:v>
                </c:pt>
                <c:pt idx="33">
                  <c:v>17.493400000000001</c:v>
                </c:pt>
                <c:pt idx="34">
                  <c:v>18.023199999999999</c:v>
                </c:pt>
                <c:pt idx="35">
                  <c:v>18.553000000000001</c:v>
                </c:pt>
                <c:pt idx="36">
                  <c:v>19.082799999999999</c:v>
                </c:pt>
                <c:pt idx="37">
                  <c:v>19.6126</c:v>
                </c:pt>
                <c:pt idx="38">
                  <c:v>20.142399999999999</c:v>
                </c:pt>
                <c:pt idx="39">
                  <c:v>20.6722</c:v>
                </c:pt>
                <c:pt idx="40">
                  <c:v>21.202000000000002</c:v>
                </c:pt>
                <c:pt idx="41">
                  <c:v>21.7318</c:v>
                </c:pt>
                <c:pt idx="42">
                  <c:v>22.261600000000001</c:v>
                </c:pt>
                <c:pt idx="43">
                  <c:v>22.791399999999999</c:v>
                </c:pt>
                <c:pt idx="44">
                  <c:v>23.321200000000001</c:v>
                </c:pt>
                <c:pt idx="45">
                  <c:v>23.850999999999999</c:v>
                </c:pt>
                <c:pt idx="46">
                  <c:v>24.380800000000001</c:v>
                </c:pt>
                <c:pt idx="47">
                  <c:v>24.910599999999999</c:v>
                </c:pt>
                <c:pt idx="48">
                  <c:v>25.4404</c:v>
                </c:pt>
                <c:pt idx="49">
                  <c:v>25.970199999999998</c:v>
                </c:pt>
                <c:pt idx="50">
                  <c:v>26.5</c:v>
                </c:pt>
              </c:numCache>
            </c:numRef>
          </c:xVal>
          <c:yVal>
            <c:numRef>
              <c:f>[1]Summary!$J$3:$J$53</c:f>
              <c:numCache>
                <c:formatCode>General</c:formatCode>
                <c:ptCount val="51"/>
                <c:pt idx="0">
                  <c:v>5.4629921416844548E-3</c:v>
                </c:pt>
                <c:pt idx="1">
                  <c:v>6.4886433262955606E-3</c:v>
                </c:pt>
                <c:pt idx="2">
                  <c:v>5.9248944405348022E-3</c:v>
                </c:pt>
                <c:pt idx="3">
                  <c:v>5.9295894909685695E-3</c:v>
                </c:pt>
                <c:pt idx="4">
                  <c:v>5.4029521463756633E-3</c:v>
                </c:pt>
                <c:pt idx="5">
                  <c:v>5.0673003753224904E-3</c:v>
                </c:pt>
                <c:pt idx="6">
                  <c:v>4.8047119399489552E-3</c:v>
                </c:pt>
                <c:pt idx="7">
                  <c:v>4.7947053718036111E-3</c:v>
                </c:pt>
                <c:pt idx="8">
                  <c:v>4.6393128078816128E-3</c:v>
                </c:pt>
                <c:pt idx="9">
                  <c:v>4.8125387051373815E-3</c:v>
                </c:pt>
                <c:pt idx="10">
                  <c:v>4.685537063101426E-3</c:v>
                </c:pt>
                <c:pt idx="11">
                  <c:v>4.4725655641568527E-3</c:v>
                </c:pt>
                <c:pt idx="12">
                  <c:v>4.7483179685672153E-3</c:v>
                </c:pt>
                <c:pt idx="13">
                  <c:v>4.5568574947224454E-3</c:v>
                </c:pt>
                <c:pt idx="14">
                  <c:v>4.5073795449215937E-3</c:v>
                </c:pt>
                <c:pt idx="15">
                  <c:v>4.3661497771523092E-3</c:v>
                </c:pt>
                <c:pt idx="16">
                  <c:v>4.3106030964103785E-3</c:v>
                </c:pt>
                <c:pt idx="17">
                  <c:v>4.2675640394088631E-3</c:v>
                </c:pt>
                <c:pt idx="18">
                  <c:v>4.2242790288531907E-3</c:v>
                </c:pt>
                <c:pt idx="19">
                  <c:v>4.1810869106269771E-3</c:v>
                </c:pt>
                <c:pt idx="20">
                  <c:v>4.1683762608488396E-3</c:v>
                </c:pt>
                <c:pt idx="21">
                  <c:v>4.1452606145904502E-3</c:v>
                </c:pt>
                <c:pt idx="22">
                  <c:v>4.1046592775042081E-3</c:v>
                </c:pt>
                <c:pt idx="23">
                  <c:v>4.1004137931036667E-3</c:v>
                </c:pt>
                <c:pt idx="24">
                  <c:v>4.0656060286180483E-3</c:v>
                </c:pt>
                <c:pt idx="25">
                  <c:v>4.0740281491910097E-3</c:v>
                </c:pt>
                <c:pt idx="26">
                  <c:v>4.0470266244433872E-3</c:v>
                </c:pt>
                <c:pt idx="27">
                  <c:v>4.1151706544693134E-3</c:v>
                </c:pt>
                <c:pt idx="28">
                  <c:v>4.1812941590422831E-3</c:v>
                </c:pt>
                <c:pt idx="29">
                  <c:v>4.179800727187136E-3</c:v>
                </c:pt>
                <c:pt idx="30">
                  <c:v>4.1865751817961386E-3</c:v>
                </c:pt>
                <c:pt idx="31">
                  <c:v>4.2300426929389751E-3</c:v>
                </c:pt>
                <c:pt idx="32">
                  <c:v>4.3001273750885105E-3</c:v>
                </c:pt>
                <c:pt idx="33">
                  <c:v>4.3520996950502473E-3</c:v>
                </c:pt>
                <c:pt idx="34">
                  <c:v>4.5397274220032053E-3</c:v>
                </c:pt>
                <c:pt idx="35">
                  <c:v>4.8057692939245684E-3</c:v>
                </c:pt>
                <c:pt idx="36">
                  <c:v>5.0571281961057377E-3</c:v>
                </c:pt>
                <c:pt idx="37">
                  <c:v>5.3537541637349584E-3</c:v>
                </c:pt>
                <c:pt idx="38">
                  <c:v>5.8061755805767414E-3</c:v>
                </c:pt>
                <c:pt idx="39">
                  <c:v>6.1678133943234084E-3</c:v>
                </c:pt>
                <c:pt idx="40">
                  <c:v>6.4788498709837305E-3</c:v>
                </c:pt>
                <c:pt idx="41">
                  <c:v>6.7609503870511818E-3</c:v>
                </c:pt>
                <c:pt idx="42">
                  <c:v>7.0483608960821998E-3</c:v>
                </c:pt>
                <c:pt idx="43">
                  <c:v>7.4149670419888861E-3</c:v>
                </c:pt>
                <c:pt idx="44">
                  <c:v>7.9364870982876028E-3</c:v>
                </c:pt>
                <c:pt idx="45">
                  <c:v>8.4713228946755592E-3</c:v>
                </c:pt>
                <c:pt idx="46">
                  <c:v>9.1348857612018712E-3</c:v>
                </c:pt>
                <c:pt idx="47">
                  <c:v>9.9341983345060895E-3</c:v>
                </c:pt>
                <c:pt idx="48">
                  <c:v>1.0521581163500469E-2</c:v>
                </c:pt>
                <c:pt idx="49">
                  <c:v>1.0824060520760601E-2</c:v>
                </c:pt>
                <c:pt idx="50">
                  <c:v>1.0730820314333136E-2</c:v>
                </c:pt>
              </c:numCache>
            </c:numRef>
          </c:yVal>
          <c:smooth val="0"/>
          <c:extLst>
            <c:ext xmlns:c16="http://schemas.microsoft.com/office/drawing/2014/chart" uri="{C3380CC4-5D6E-409C-BE32-E72D297353CC}">
              <c16:uniqueId val="{00000000-0374-4D39-BCA1-80FD48418BD2}"/>
            </c:ext>
          </c:extLst>
        </c:ser>
        <c:ser>
          <c:idx val="1"/>
          <c:order val="1"/>
          <c:tx>
            <c:v>Theory</c:v>
          </c:tx>
          <c:spPr>
            <a:ln w="19050" cap="rnd">
              <a:solidFill>
                <a:schemeClr val="accent2"/>
              </a:solidFill>
              <a:prstDash val="dash"/>
              <a:round/>
            </a:ln>
            <a:effectLst/>
          </c:spPr>
          <c:marker>
            <c:symbol val="none"/>
          </c:marker>
          <c:xVal>
            <c:numRef>
              <c:f>[1]Summary!$A$3:$A$53</c:f>
              <c:numCache>
                <c:formatCode>General</c:formatCode>
                <c:ptCount val="51"/>
                <c:pt idx="0">
                  <c:v>0.01</c:v>
                </c:pt>
                <c:pt idx="1">
                  <c:v>0.53979999999999995</c:v>
                </c:pt>
                <c:pt idx="2">
                  <c:v>1.0696000000000001</c:v>
                </c:pt>
                <c:pt idx="3">
                  <c:v>1.5993999999999999</c:v>
                </c:pt>
                <c:pt idx="4">
                  <c:v>2.1292</c:v>
                </c:pt>
                <c:pt idx="5">
                  <c:v>2.6589999999999998</c:v>
                </c:pt>
                <c:pt idx="6">
                  <c:v>3.1888000000000001</c:v>
                </c:pt>
                <c:pt idx="7">
                  <c:v>3.7185999999999999</c:v>
                </c:pt>
                <c:pt idx="8">
                  <c:v>4.2484000000000002</c:v>
                </c:pt>
                <c:pt idx="9">
                  <c:v>4.7782</c:v>
                </c:pt>
                <c:pt idx="10">
                  <c:v>5.3079999999999998</c:v>
                </c:pt>
                <c:pt idx="11">
                  <c:v>5.8377999999999997</c:v>
                </c:pt>
                <c:pt idx="12">
                  <c:v>6.3676000000000004</c:v>
                </c:pt>
                <c:pt idx="13">
                  <c:v>6.8974000000000002</c:v>
                </c:pt>
                <c:pt idx="14">
                  <c:v>7.4272</c:v>
                </c:pt>
                <c:pt idx="15">
                  <c:v>7.9569999999999999</c:v>
                </c:pt>
                <c:pt idx="16">
                  <c:v>8.4868000000000006</c:v>
                </c:pt>
                <c:pt idx="17">
                  <c:v>9.0166000000000004</c:v>
                </c:pt>
                <c:pt idx="18">
                  <c:v>9.5464000000000002</c:v>
                </c:pt>
                <c:pt idx="19">
                  <c:v>10.0762</c:v>
                </c:pt>
                <c:pt idx="20">
                  <c:v>10.606</c:v>
                </c:pt>
                <c:pt idx="21">
                  <c:v>11.1358</c:v>
                </c:pt>
                <c:pt idx="22">
                  <c:v>11.6656</c:v>
                </c:pt>
                <c:pt idx="23">
                  <c:v>12.195399999999999</c:v>
                </c:pt>
                <c:pt idx="24">
                  <c:v>12.725199999999999</c:v>
                </c:pt>
                <c:pt idx="25">
                  <c:v>13.255000000000001</c:v>
                </c:pt>
                <c:pt idx="26">
                  <c:v>13.784800000000001</c:v>
                </c:pt>
                <c:pt idx="27">
                  <c:v>14.3146</c:v>
                </c:pt>
                <c:pt idx="28">
                  <c:v>14.8444</c:v>
                </c:pt>
                <c:pt idx="29">
                  <c:v>15.3742</c:v>
                </c:pt>
                <c:pt idx="30">
                  <c:v>15.904</c:v>
                </c:pt>
                <c:pt idx="31">
                  <c:v>16.433800000000002</c:v>
                </c:pt>
                <c:pt idx="32">
                  <c:v>16.9636</c:v>
                </c:pt>
                <c:pt idx="33">
                  <c:v>17.493400000000001</c:v>
                </c:pt>
                <c:pt idx="34">
                  <c:v>18.023199999999999</c:v>
                </c:pt>
                <c:pt idx="35">
                  <c:v>18.553000000000001</c:v>
                </c:pt>
                <c:pt idx="36">
                  <c:v>19.082799999999999</c:v>
                </c:pt>
                <c:pt idx="37">
                  <c:v>19.6126</c:v>
                </c:pt>
                <c:pt idx="38">
                  <c:v>20.142399999999999</c:v>
                </c:pt>
                <c:pt idx="39">
                  <c:v>20.6722</c:v>
                </c:pt>
                <c:pt idx="40">
                  <c:v>21.202000000000002</c:v>
                </c:pt>
                <c:pt idx="41">
                  <c:v>21.7318</c:v>
                </c:pt>
                <c:pt idx="42">
                  <c:v>22.261600000000001</c:v>
                </c:pt>
                <c:pt idx="43">
                  <c:v>22.791399999999999</c:v>
                </c:pt>
                <c:pt idx="44">
                  <c:v>23.321200000000001</c:v>
                </c:pt>
                <c:pt idx="45">
                  <c:v>23.850999999999999</c:v>
                </c:pt>
                <c:pt idx="46">
                  <c:v>24.380800000000001</c:v>
                </c:pt>
                <c:pt idx="47">
                  <c:v>24.910599999999999</c:v>
                </c:pt>
                <c:pt idx="48">
                  <c:v>25.4404</c:v>
                </c:pt>
                <c:pt idx="49">
                  <c:v>25.970199999999998</c:v>
                </c:pt>
                <c:pt idx="50">
                  <c:v>26.5</c:v>
                </c:pt>
              </c:numCache>
            </c:numRef>
          </c:xVal>
          <c:yVal>
            <c:numRef>
              <c:f>[1]Summary!$K$3:$K$53</c:f>
              <c:numCache>
                <c:formatCode>General</c:formatCode>
                <c:ptCount val="51"/>
                <c:pt idx="0">
                  <c:v>4.3E-3</c:v>
                </c:pt>
                <c:pt idx="1">
                  <c:v>4.3E-3</c:v>
                </c:pt>
                <c:pt idx="2">
                  <c:v>4.3E-3</c:v>
                </c:pt>
                <c:pt idx="3">
                  <c:v>4.3E-3</c:v>
                </c:pt>
                <c:pt idx="4">
                  <c:v>4.3E-3</c:v>
                </c:pt>
                <c:pt idx="5">
                  <c:v>4.3E-3</c:v>
                </c:pt>
                <c:pt idx="6">
                  <c:v>4.3E-3</c:v>
                </c:pt>
                <c:pt idx="7">
                  <c:v>4.3E-3</c:v>
                </c:pt>
                <c:pt idx="8">
                  <c:v>4.3E-3</c:v>
                </c:pt>
                <c:pt idx="9">
                  <c:v>4.3E-3</c:v>
                </c:pt>
                <c:pt idx="10">
                  <c:v>4.3E-3</c:v>
                </c:pt>
                <c:pt idx="11">
                  <c:v>4.3E-3</c:v>
                </c:pt>
                <c:pt idx="12">
                  <c:v>4.3E-3</c:v>
                </c:pt>
                <c:pt idx="13">
                  <c:v>4.3E-3</c:v>
                </c:pt>
                <c:pt idx="14">
                  <c:v>4.3E-3</c:v>
                </c:pt>
                <c:pt idx="15">
                  <c:v>4.3E-3</c:v>
                </c:pt>
                <c:pt idx="16">
                  <c:v>4.3E-3</c:v>
                </c:pt>
                <c:pt idx="17">
                  <c:v>4.3E-3</c:v>
                </c:pt>
                <c:pt idx="18">
                  <c:v>4.3E-3</c:v>
                </c:pt>
                <c:pt idx="19">
                  <c:v>4.3E-3</c:v>
                </c:pt>
                <c:pt idx="20">
                  <c:v>4.3E-3</c:v>
                </c:pt>
                <c:pt idx="21">
                  <c:v>4.3E-3</c:v>
                </c:pt>
                <c:pt idx="22">
                  <c:v>4.3E-3</c:v>
                </c:pt>
                <c:pt idx="23">
                  <c:v>4.3E-3</c:v>
                </c:pt>
                <c:pt idx="24">
                  <c:v>4.3E-3</c:v>
                </c:pt>
                <c:pt idx="25">
                  <c:v>4.3E-3</c:v>
                </c:pt>
                <c:pt idx="26">
                  <c:v>4.3E-3</c:v>
                </c:pt>
                <c:pt idx="27">
                  <c:v>4.3E-3</c:v>
                </c:pt>
                <c:pt idx="28">
                  <c:v>4.3E-3</c:v>
                </c:pt>
                <c:pt idx="29">
                  <c:v>4.3E-3</c:v>
                </c:pt>
                <c:pt idx="30">
                  <c:v>4.3E-3</c:v>
                </c:pt>
                <c:pt idx="31">
                  <c:v>4.3E-3</c:v>
                </c:pt>
                <c:pt idx="32">
                  <c:v>4.3E-3</c:v>
                </c:pt>
                <c:pt idx="33">
                  <c:v>4.3E-3</c:v>
                </c:pt>
                <c:pt idx="34">
                  <c:v>4.3E-3</c:v>
                </c:pt>
                <c:pt idx="35">
                  <c:v>4.3E-3</c:v>
                </c:pt>
                <c:pt idx="36">
                  <c:v>4.3E-3</c:v>
                </c:pt>
                <c:pt idx="37">
                  <c:v>4.3E-3</c:v>
                </c:pt>
                <c:pt idx="38">
                  <c:v>4.3E-3</c:v>
                </c:pt>
                <c:pt idx="39">
                  <c:v>4.3E-3</c:v>
                </c:pt>
                <c:pt idx="40">
                  <c:v>4.3E-3</c:v>
                </c:pt>
                <c:pt idx="41">
                  <c:v>4.3E-3</c:v>
                </c:pt>
                <c:pt idx="42">
                  <c:v>4.3E-3</c:v>
                </c:pt>
                <c:pt idx="43">
                  <c:v>4.3E-3</c:v>
                </c:pt>
                <c:pt idx="44">
                  <c:v>4.3E-3</c:v>
                </c:pt>
                <c:pt idx="45">
                  <c:v>4.3E-3</c:v>
                </c:pt>
                <c:pt idx="46">
                  <c:v>4.3E-3</c:v>
                </c:pt>
                <c:pt idx="47">
                  <c:v>4.3E-3</c:v>
                </c:pt>
                <c:pt idx="48">
                  <c:v>4.3E-3</c:v>
                </c:pt>
                <c:pt idx="49">
                  <c:v>4.3E-3</c:v>
                </c:pt>
                <c:pt idx="50">
                  <c:v>4.3E-3</c:v>
                </c:pt>
              </c:numCache>
            </c:numRef>
          </c:yVal>
          <c:smooth val="0"/>
          <c:extLst>
            <c:ext xmlns:c16="http://schemas.microsoft.com/office/drawing/2014/chart" uri="{C3380CC4-5D6E-409C-BE32-E72D297353CC}">
              <c16:uniqueId val="{00000001-0374-4D39-BCA1-80FD48418BD2}"/>
            </c:ext>
          </c:extLst>
        </c:ser>
        <c:dLbls>
          <c:showLegendKey val="0"/>
          <c:showVal val="0"/>
          <c:showCatName val="0"/>
          <c:showSerName val="0"/>
          <c:showPercent val="0"/>
          <c:showBubbleSize val="0"/>
        </c:dLbls>
        <c:axId val="363466832"/>
        <c:axId val="363469456"/>
      </c:scatterChart>
      <c:valAx>
        <c:axId val="363466832"/>
        <c:scaling>
          <c:orientation val="minMax"/>
          <c:max val="26.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Frequency,</a:t>
                </a:r>
                <a:r>
                  <a:rPr lang="en-US" baseline="0"/>
                  <a:t> GHz</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469456"/>
        <c:crosses val="autoZero"/>
        <c:crossBetween val="midCat"/>
      </c:valAx>
      <c:valAx>
        <c:axId val="363469456"/>
        <c:scaling>
          <c:orientation val="minMax"/>
        </c:scaling>
        <c:delete val="0"/>
        <c:axPos val="l"/>
        <c:majorGridlines>
          <c:spPr>
            <a:ln w="9525" cap="flat" cmpd="sng" algn="ctr">
              <a:solidFill>
                <a:schemeClr val="tx1">
                  <a:lumMod val="15000"/>
                  <a:lumOff val="85000"/>
                </a:schemeClr>
              </a:solidFill>
              <a:round/>
            </a:ln>
            <a:effectLst/>
          </c:spPr>
        </c:majorGridlines>
        <c:numFmt formatCode="0.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3466832"/>
        <c:crosses val="autoZero"/>
        <c:crossBetween val="midCat"/>
      </c:valAx>
      <c:spPr>
        <a:noFill/>
        <a:ln>
          <a:noFill/>
        </a:ln>
        <a:effectLst/>
      </c:spPr>
    </c:plotArea>
    <c:legend>
      <c:legendPos val="r"/>
      <c:layout>
        <c:manualLayout>
          <c:xMode val="edge"/>
          <c:yMode val="edge"/>
          <c:x val="0.6468088965943477"/>
          <c:y val="0.64946598533637256"/>
          <c:w val="0.14014319311003556"/>
          <c:h val="0.1321594949284100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26" Type="http://schemas.openxmlformats.org/officeDocument/2006/relationships/image" Target="../media/image26.emf"/><Relationship Id="rId21" Type="http://schemas.openxmlformats.org/officeDocument/2006/relationships/image" Target="../media/image21.emf"/><Relationship Id="rId42" Type="http://schemas.openxmlformats.org/officeDocument/2006/relationships/image" Target="../media/image42.emf"/><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7" Type="http://schemas.openxmlformats.org/officeDocument/2006/relationships/image" Target="../media/image7.emf"/><Relationship Id="rId2" Type="http://schemas.openxmlformats.org/officeDocument/2006/relationships/image" Target="../media/image2.emf"/><Relationship Id="rId16" Type="http://schemas.openxmlformats.org/officeDocument/2006/relationships/image" Target="../media/image16.emf"/><Relationship Id="rId29" Type="http://schemas.openxmlformats.org/officeDocument/2006/relationships/image" Target="../media/image29.emf"/><Relationship Id="rId11" Type="http://schemas.openxmlformats.org/officeDocument/2006/relationships/image" Target="../media/image11.emf"/><Relationship Id="rId24" Type="http://schemas.openxmlformats.org/officeDocument/2006/relationships/image" Target="../media/image24.emf"/><Relationship Id="rId32" Type="http://schemas.openxmlformats.org/officeDocument/2006/relationships/image" Target="../media/image32.emf"/><Relationship Id="rId37" Type="http://schemas.openxmlformats.org/officeDocument/2006/relationships/image" Target="../media/image37.emf"/><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8" Type="http://schemas.openxmlformats.org/officeDocument/2006/relationships/image" Target="../media/image58.png"/><Relationship Id="rId66" Type="http://schemas.openxmlformats.org/officeDocument/2006/relationships/image" Target="../media/image66.png"/><Relationship Id="rId5" Type="http://schemas.openxmlformats.org/officeDocument/2006/relationships/image" Target="../media/image5.emf"/><Relationship Id="rId61" Type="http://schemas.openxmlformats.org/officeDocument/2006/relationships/image" Target="../media/image61.png"/><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8" Type="http://schemas.openxmlformats.org/officeDocument/2006/relationships/image" Target="../media/image8.emf"/><Relationship Id="rId51" Type="http://schemas.openxmlformats.org/officeDocument/2006/relationships/image" Target="../media/image51.png"/><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emf"/><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34" Type="http://schemas.openxmlformats.org/officeDocument/2006/relationships/image" Target="../media/image34.emf"/><Relationship Id="rId50" Type="http://schemas.openxmlformats.org/officeDocument/2006/relationships/image" Target="../media/image50.png"/><Relationship Id="rId55" Type="http://schemas.openxmlformats.org/officeDocument/2006/relationships/image" Target="../media/image55.png"/></Relationships>
</file>

<file path=xl/drawings/_rels/drawing3.xml.rels><?xml version="1.0" encoding="UTF-8" standalone="yes"?>
<Relationships xmlns="http://schemas.openxmlformats.org/package/2006/relationships"><Relationship Id="rId8" Type="http://schemas.openxmlformats.org/officeDocument/2006/relationships/image" Target="../media/image77.png"/><Relationship Id="rId13" Type="http://schemas.openxmlformats.org/officeDocument/2006/relationships/image" Target="../media/image82.png"/><Relationship Id="rId18" Type="http://schemas.openxmlformats.org/officeDocument/2006/relationships/image" Target="../media/image87.png"/><Relationship Id="rId3" Type="http://schemas.openxmlformats.org/officeDocument/2006/relationships/image" Target="../media/image72.emf"/><Relationship Id="rId7" Type="http://schemas.openxmlformats.org/officeDocument/2006/relationships/image" Target="../media/image76.png"/><Relationship Id="rId12" Type="http://schemas.openxmlformats.org/officeDocument/2006/relationships/image" Target="../media/image81.png"/><Relationship Id="rId17" Type="http://schemas.openxmlformats.org/officeDocument/2006/relationships/image" Target="../media/image86.png"/><Relationship Id="rId2" Type="http://schemas.openxmlformats.org/officeDocument/2006/relationships/image" Target="../media/image71.emf"/><Relationship Id="rId16" Type="http://schemas.openxmlformats.org/officeDocument/2006/relationships/image" Target="../media/image85.png"/><Relationship Id="rId1" Type="http://schemas.openxmlformats.org/officeDocument/2006/relationships/image" Target="../media/image70.emf"/><Relationship Id="rId6" Type="http://schemas.openxmlformats.org/officeDocument/2006/relationships/image" Target="../media/image75.emf"/><Relationship Id="rId11" Type="http://schemas.openxmlformats.org/officeDocument/2006/relationships/image" Target="../media/image80.png"/><Relationship Id="rId5" Type="http://schemas.openxmlformats.org/officeDocument/2006/relationships/image" Target="../media/image74.emf"/><Relationship Id="rId15" Type="http://schemas.openxmlformats.org/officeDocument/2006/relationships/image" Target="../media/image84.png"/><Relationship Id="rId10" Type="http://schemas.openxmlformats.org/officeDocument/2006/relationships/image" Target="../media/image79.png"/><Relationship Id="rId19" Type="http://schemas.openxmlformats.org/officeDocument/2006/relationships/image" Target="../media/image88.png"/><Relationship Id="rId4" Type="http://schemas.openxmlformats.org/officeDocument/2006/relationships/image" Target="../media/image73.emf"/><Relationship Id="rId9" Type="http://schemas.openxmlformats.org/officeDocument/2006/relationships/image" Target="../media/image78.png"/><Relationship Id="rId14" Type="http://schemas.openxmlformats.org/officeDocument/2006/relationships/image" Target="../media/image83.png"/></Relationships>
</file>

<file path=xl/drawings/_rels/drawing4.xml.rels><?xml version="1.0" encoding="UTF-8" standalone="yes"?>
<Relationships xmlns="http://schemas.openxmlformats.org/package/2006/relationships"><Relationship Id="rId8" Type="http://schemas.openxmlformats.org/officeDocument/2006/relationships/image" Target="../media/image96.emf"/><Relationship Id="rId13" Type="http://schemas.openxmlformats.org/officeDocument/2006/relationships/image" Target="../media/image101.emf"/><Relationship Id="rId18" Type="http://schemas.openxmlformats.org/officeDocument/2006/relationships/image" Target="../media/image106.emf"/><Relationship Id="rId3" Type="http://schemas.openxmlformats.org/officeDocument/2006/relationships/image" Target="../media/image91.emf"/><Relationship Id="rId7" Type="http://schemas.openxmlformats.org/officeDocument/2006/relationships/image" Target="../media/image95.emf"/><Relationship Id="rId12" Type="http://schemas.openxmlformats.org/officeDocument/2006/relationships/image" Target="../media/image100.emf"/><Relationship Id="rId17" Type="http://schemas.openxmlformats.org/officeDocument/2006/relationships/image" Target="../media/image105.emf"/><Relationship Id="rId2" Type="http://schemas.openxmlformats.org/officeDocument/2006/relationships/image" Target="../media/image90.emf"/><Relationship Id="rId16" Type="http://schemas.openxmlformats.org/officeDocument/2006/relationships/image" Target="../media/image104.emf"/><Relationship Id="rId1" Type="http://schemas.openxmlformats.org/officeDocument/2006/relationships/image" Target="../media/image89.emf"/><Relationship Id="rId6" Type="http://schemas.openxmlformats.org/officeDocument/2006/relationships/image" Target="../media/image94.emf"/><Relationship Id="rId11" Type="http://schemas.openxmlformats.org/officeDocument/2006/relationships/image" Target="../media/image99.emf"/><Relationship Id="rId5" Type="http://schemas.openxmlformats.org/officeDocument/2006/relationships/image" Target="../media/image93.emf"/><Relationship Id="rId15" Type="http://schemas.openxmlformats.org/officeDocument/2006/relationships/image" Target="../media/image103.emf"/><Relationship Id="rId10" Type="http://schemas.openxmlformats.org/officeDocument/2006/relationships/image" Target="../media/image98.emf"/><Relationship Id="rId19" Type="http://schemas.openxmlformats.org/officeDocument/2006/relationships/image" Target="../media/image107.emf"/><Relationship Id="rId4" Type="http://schemas.openxmlformats.org/officeDocument/2006/relationships/image" Target="../media/image92.emf"/><Relationship Id="rId9" Type="http://schemas.openxmlformats.org/officeDocument/2006/relationships/image" Target="../media/image97.emf"/><Relationship Id="rId14" Type="http://schemas.openxmlformats.org/officeDocument/2006/relationships/image" Target="../media/image102.emf"/></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image" Target="../media/image110.png"/><Relationship Id="rId7" Type="http://schemas.openxmlformats.org/officeDocument/2006/relationships/image" Target="../media/image112.png"/><Relationship Id="rId2" Type="http://schemas.openxmlformats.org/officeDocument/2006/relationships/image" Target="../media/image109.emf"/><Relationship Id="rId1" Type="http://schemas.openxmlformats.org/officeDocument/2006/relationships/image" Target="../media/image108.emf"/><Relationship Id="rId6" Type="http://schemas.openxmlformats.org/officeDocument/2006/relationships/image" Target="cid:image002.png@01CD06B4.C023E430" TargetMode="External"/><Relationship Id="rId5" Type="http://schemas.openxmlformats.org/officeDocument/2006/relationships/image" Target="../media/image111.png"/><Relationship Id="rId4" Type="http://schemas.openxmlformats.org/officeDocument/2006/relationships/image" Target="cid:image002.png@01CD06B5.6B1073E0"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13.emf"/></Relationships>
</file>

<file path=xl/drawings/drawing1.xml><?xml version="1.0" encoding="utf-8"?>
<xdr:wsDr xmlns:xdr="http://schemas.openxmlformats.org/drawingml/2006/spreadsheetDrawing" xmlns:a="http://schemas.openxmlformats.org/drawingml/2006/main">
  <xdr:oneCellAnchor>
    <xdr:from>
      <xdr:col>4</xdr:col>
      <xdr:colOff>106680</xdr:colOff>
      <xdr:row>0</xdr:row>
      <xdr:rowOff>60960</xdr:rowOff>
    </xdr:from>
    <xdr:ext cx="6327886" cy="416653"/>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749040" y="60960"/>
          <a:ext cx="6327886" cy="416653"/>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b="1">
              <a:latin typeface="Times New Roman" pitchFamily="18" charset="0"/>
              <a:cs typeface="Times New Roman" pitchFamily="18" charset="0"/>
            </a:rPr>
            <a:t>Instructions:</a:t>
          </a:r>
          <a:r>
            <a:rPr lang="en-US" sz="1100">
              <a:latin typeface="Times New Roman" pitchFamily="18" charset="0"/>
              <a:cs typeface="Times New Roman" pitchFamily="18" charset="0"/>
            </a:rPr>
            <a:t> Fill in information in column C (highlighted in </a:t>
          </a:r>
          <a:r>
            <a:rPr lang="en-US" sz="1100">
              <a:solidFill>
                <a:srgbClr val="FFFF00"/>
              </a:solidFill>
              <a:latin typeface="Arial" pitchFamily="34" charset="0"/>
              <a:cs typeface="Arial" pitchFamily="34" charset="0"/>
            </a:rPr>
            <a:t>yellow</a:t>
          </a:r>
          <a:r>
            <a:rPr lang="en-US" sz="1100">
              <a:latin typeface="Times New Roman" pitchFamily="18" charset="0"/>
              <a:cs typeface="Times New Roman" pitchFamily="18" charset="0"/>
            </a:rPr>
            <a:t>). In lightly highlighted cells in columns</a:t>
          </a:r>
        </a:p>
        <a:p>
          <a:r>
            <a:rPr lang="en-US" sz="1100">
              <a:latin typeface="Times New Roman" pitchFamily="18" charset="0"/>
              <a:cs typeface="Times New Roman" pitchFamily="18" charset="0"/>
            </a:rPr>
            <a:t>E and F, additional information on the statistics of the values may be entered. Observe the results in </a:t>
          </a:r>
          <a:r>
            <a:rPr lang="en-US" sz="1100">
              <a:solidFill>
                <a:srgbClr val="00B0F0"/>
              </a:solidFill>
              <a:latin typeface="Arial" pitchFamily="34" charset="0"/>
              <a:cs typeface="Arial" pitchFamily="34" charset="0"/>
            </a:rPr>
            <a:t>blue</a:t>
          </a:r>
          <a:r>
            <a:rPr lang="en-US" sz="1100">
              <a:latin typeface="Times New Roman" pitchFamily="18" charset="0"/>
              <a:cs typeface="Times New Roman" pitchFamily="18" charset="0"/>
            </a:rPr>
            <a:t>. </a:t>
          </a:r>
        </a:p>
      </xdr:txBody>
    </xdr:sp>
    <xdr:clientData/>
  </xdr:oneCellAnchor>
  <xdr:twoCellAnchor>
    <xdr:from>
      <xdr:col>5</xdr:col>
      <xdr:colOff>115147</xdr:colOff>
      <xdr:row>31</xdr:row>
      <xdr:rowOff>57574</xdr:rowOff>
    </xdr:from>
    <xdr:to>
      <xdr:col>12</xdr:col>
      <xdr:colOff>685801</xdr:colOff>
      <xdr:row>35</xdr:row>
      <xdr:rowOff>135467</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890347" y="5332307"/>
          <a:ext cx="5362787" cy="76369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latin typeface="Times New Roman" pitchFamily="18" charset="0"/>
              <a:cs typeface="Times New Roman" pitchFamily="18" charset="0"/>
            </a:rPr>
            <a:t>Another</a:t>
          </a:r>
          <a:r>
            <a:rPr lang="en-US" sz="1100" b="1" baseline="0">
              <a:latin typeface="Times New Roman" pitchFamily="18" charset="0"/>
              <a:cs typeface="Times New Roman" pitchFamily="18" charset="0"/>
            </a:rPr>
            <a:t> uncertainty: </a:t>
          </a:r>
          <a:r>
            <a:rPr lang="en-US" sz="1100" baseline="0">
              <a:latin typeface="Times New Roman" pitchFamily="18" charset="0"/>
              <a:cs typeface="Times New Roman" pitchFamily="18" charset="0"/>
            </a:rPr>
            <a:t>Devices whose output noise is highly sensitive to changes in source impedance can have additional uncertainties in NF--these are not included in this spreadsheet. Such devices are best measured with low ENR noise sources specified to change reflection coefficient by less than 0.01 between states: Keysight 346A &amp; N4000A.</a:t>
          </a:r>
          <a:endParaRPr lang="en-US" sz="1100">
            <a:latin typeface="Times New Roman" pitchFamily="18" charset="0"/>
            <a:cs typeface="Times New Roman" pitchFamily="18" charset="0"/>
          </a:endParaRPr>
        </a:p>
      </xdr:txBody>
    </xdr:sp>
    <xdr:clientData/>
  </xdr:twoCellAnchor>
  <xdr:oneCellAnchor>
    <xdr:from>
      <xdr:col>4</xdr:col>
      <xdr:colOff>106680</xdr:colOff>
      <xdr:row>0</xdr:row>
      <xdr:rowOff>60960</xdr:rowOff>
    </xdr:from>
    <xdr:ext cx="6327886" cy="416653"/>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821430" y="60960"/>
          <a:ext cx="6327886" cy="416653"/>
        </a:xfrm>
        <a:prstGeom prst="rect">
          <a:avLst/>
        </a:prstGeom>
        <a:solidFill>
          <a:srgbClr val="92D050"/>
        </a:solidFill>
      </xdr:spPr>
      <xdr:style>
        <a:lnRef idx="0">
          <a:scrgbClr r="0" g="0" b="0"/>
        </a:lnRef>
        <a:fillRef idx="0">
          <a:scrgbClr r="0" g="0" b="0"/>
        </a:fillRef>
        <a:effectRef idx="0">
          <a:scrgbClr r="0" g="0" b="0"/>
        </a:effectRef>
        <a:fontRef idx="minor">
          <a:schemeClr val="tx1"/>
        </a:fontRef>
      </xdr:style>
      <xdr:txBody>
        <a:bodyPr wrap="none" rtlCol="0" anchor="t">
          <a:spAutoFit/>
        </a:bodyPr>
        <a:lstStyle/>
        <a:p>
          <a:r>
            <a:rPr lang="en-US" sz="1100" b="1">
              <a:latin typeface="Times New Roman" pitchFamily="18" charset="0"/>
              <a:cs typeface="Times New Roman" pitchFamily="18" charset="0"/>
            </a:rPr>
            <a:t>Instructions:</a:t>
          </a:r>
          <a:r>
            <a:rPr lang="en-US" sz="1100">
              <a:latin typeface="Times New Roman" pitchFamily="18" charset="0"/>
              <a:cs typeface="Times New Roman" pitchFamily="18" charset="0"/>
            </a:rPr>
            <a:t> Fill in information in column C (highlighted in </a:t>
          </a:r>
          <a:r>
            <a:rPr lang="en-US" sz="1100">
              <a:solidFill>
                <a:srgbClr val="FFFF00"/>
              </a:solidFill>
              <a:latin typeface="Arial" pitchFamily="34" charset="0"/>
              <a:cs typeface="Arial" pitchFamily="34" charset="0"/>
            </a:rPr>
            <a:t>yellow</a:t>
          </a:r>
          <a:r>
            <a:rPr lang="en-US" sz="1100">
              <a:latin typeface="Times New Roman" pitchFamily="18" charset="0"/>
              <a:cs typeface="Times New Roman" pitchFamily="18" charset="0"/>
            </a:rPr>
            <a:t>). In lightly highlighted cells in columns</a:t>
          </a:r>
        </a:p>
        <a:p>
          <a:r>
            <a:rPr lang="en-US" sz="1100">
              <a:latin typeface="Times New Roman" pitchFamily="18" charset="0"/>
              <a:cs typeface="Times New Roman" pitchFamily="18" charset="0"/>
            </a:rPr>
            <a:t>E and F, additional information on the statistics of the values may be entered. Observe the results in </a:t>
          </a:r>
          <a:r>
            <a:rPr lang="en-US" sz="1100">
              <a:solidFill>
                <a:srgbClr val="00B0F0"/>
              </a:solidFill>
              <a:latin typeface="Arial" pitchFamily="34" charset="0"/>
              <a:cs typeface="Arial" pitchFamily="34" charset="0"/>
            </a:rPr>
            <a:t>blue</a:t>
          </a:r>
          <a:r>
            <a:rPr lang="en-US" sz="1100">
              <a:latin typeface="Times New Roman" pitchFamily="18" charset="0"/>
              <a:cs typeface="Times New Roman" pitchFamily="18" charset="0"/>
            </a:rPr>
            <a:t>. </a:t>
          </a:r>
        </a:p>
      </xdr:txBody>
    </xdr:sp>
    <xdr:clientData/>
  </xdr:oneCellAnchor>
  <xdr:twoCellAnchor>
    <xdr:from>
      <xdr:col>5</xdr:col>
      <xdr:colOff>115147</xdr:colOff>
      <xdr:row>31</xdr:row>
      <xdr:rowOff>57574</xdr:rowOff>
    </xdr:from>
    <xdr:to>
      <xdr:col>12</xdr:col>
      <xdr:colOff>685801</xdr:colOff>
      <xdr:row>36</xdr:row>
      <xdr:rowOff>146050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4985597" y="5055024"/>
          <a:ext cx="5422054" cy="901276"/>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b="1">
              <a:latin typeface="Times New Roman" pitchFamily="18" charset="0"/>
              <a:cs typeface="Times New Roman" pitchFamily="18" charset="0"/>
            </a:rPr>
            <a:t>Another</a:t>
          </a:r>
          <a:r>
            <a:rPr lang="en-US" sz="1100" b="1" baseline="0">
              <a:latin typeface="Times New Roman" pitchFamily="18" charset="0"/>
              <a:cs typeface="Times New Roman" pitchFamily="18" charset="0"/>
            </a:rPr>
            <a:t> uncertainty: </a:t>
          </a:r>
          <a:r>
            <a:rPr lang="en-US" sz="1100" baseline="0">
              <a:latin typeface="Times New Roman" pitchFamily="18" charset="0"/>
              <a:cs typeface="Times New Roman" pitchFamily="18" charset="0"/>
            </a:rPr>
            <a:t>Devices whose output noise is highly sensitive to changes in source impedance can have additional uncertainties in NF--these are not included in this spreadsheet. Such devices are best measured with low ENR noise sources specified to change reflection coefficient by less than 0.01 between states: Keysight 346A &amp; N4000A. See also reference 4 ("Effects of Noise Source Mismatch...") for mmW issues.</a:t>
          </a:r>
          <a:endParaRPr lang="en-US" sz="1100">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346</xdr:row>
      <xdr:rowOff>0</xdr:rowOff>
    </xdr:from>
    <xdr:to>
      <xdr:col>12</xdr:col>
      <xdr:colOff>22032</xdr:colOff>
      <xdr:row>361</xdr:row>
      <xdr:rowOff>0</xdr:rowOff>
    </xdr:to>
    <xdr:pic>
      <xdr:nvPicPr>
        <xdr:cNvPr id="3073" name="Picture 1">
          <a:extLst>
            <a:ext uri="{FF2B5EF4-FFF2-40B4-BE49-F238E27FC236}">
              <a16:creationId xmlns:a16="http://schemas.microsoft.com/office/drawing/2014/main" id="{00000000-0008-0000-0100-000001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09600" y="3352800"/>
          <a:ext cx="6723822" cy="2514600"/>
        </a:xfrm>
        <a:prstGeom prst="rect">
          <a:avLst/>
        </a:prstGeom>
        <a:noFill/>
      </xdr:spPr>
    </xdr:pic>
    <xdr:clientData/>
  </xdr:twoCellAnchor>
  <xdr:twoCellAnchor editAs="oneCell">
    <xdr:from>
      <xdr:col>1</xdr:col>
      <xdr:colOff>0</xdr:colOff>
      <xdr:row>363</xdr:row>
      <xdr:rowOff>0</xdr:rowOff>
    </xdr:from>
    <xdr:to>
      <xdr:col>12</xdr:col>
      <xdr:colOff>19050</xdr:colOff>
      <xdr:row>373</xdr:row>
      <xdr:rowOff>21279</xdr:rowOff>
    </xdr:to>
    <xdr:pic>
      <xdr:nvPicPr>
        <xdr:cNvPr id="3074" name="Picture 2">
          <a:extLst>
            <a:ext uri="{FF2B5EF4-FFF2-40B4-BE49-F238E27FC236}">
              <a16:creationId xmlns:a16="http://schemas.microsoft.com/office/drawing/2014/main" id="{00000000-0008-0000-0100-0000020C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9600" y="6202680"/>
          <a:ext cx="6720840" cy="1693870"/>
        </a:xfrm>
        <a:prstGeom prst="rect">
          <a:avLst/>
        </a:prstGeom>
        <a:noFill/>
      </xdr:spPr>
    </xdr:pic>
    <xdr:clientData/>
  </xdr:twoCellAnchor>
  <xdr:twoCellAnchor editAs="oneCell">
    <xdr:from>
      <xdr:col>1</xdr:col>
      <xdr:colOff>0</xdr:colOff>
      <xdr:row>474</xdr:row>
      <xdr:rowOff>0</xdr:rowOff>
    </xdr:from>
    <xdr:to>
      <xdr:col>12</xdr:col>
      <xdr:colOff>131445</xdr:colOff>
      <xdr:row>490</xdr:row>
      <xdr:rowOff>15240</xdr:rowOff>
    </xdr:to>
    <xdr:pic>
      <xdr:nvPicPr>
        <xdr:cNvPr id="3080" name="Picture 8">
          <a:extLst>
            <a:ext uri="{FF2B5EF4-FFF2-40B4-BE49-F238E27FC236}">
              <a16:creationId xmlns:a16="http://schemas.microsoft.com/office/drawing/2014/main" id="{00000000-0008-0000-0100-0000080C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09600" y="20116800"/>
          <a:ext cx="6850380" cy="2689860"/>
        </a:xfrm>
        <a:prstGeom prst="rect">
          <a:avLst/>
        </a:prstGeom>
        <a:noFill/>
      </xdr:spPr>
    </xdr:pic>
    <xdr:clientData/>
  </xdr:twoCellAnchor>
  <xdr:twoCellAnchor editAs="oneCell">
    <xdr:from>
      <xdr:col>1</xdr:col>
      <xdr:colOff>0</xdr:colOff>
      <xdr:row>490</xdr:row>
      <xdr:rowOff>0</xdr:rowOff>
    </xdr:from>
    <xdr:to>
      <xdr:col>12</xdr:col>
      <xdr:colOff>131445</xdr:colOff>
      <xdr:row>506</xdr:row>
      <xdr:rowOff>19049</xdr:rowOff>
    </xdr:to>
    <xdr:pic>
      <xdr:nvPicPr>
        <xdr:cNvPr id="3082" name="Picture 10">
          <a:extLst>
            <a:ext uri="{FF2B5EF4-FFF2-40B4-BE49-F238E27FC236}">
              <a16:creationId xmlns:a16="http://schemas.microsoft.com/office/drawing/2014/main" id="{00000000-0008-0000-0100-00000A0C0000}"/>
            </a:ext>
          </a:extLst>
        </xdr:cNvPr>
        <xdr:cNvPicPr>
          <a:picLocks noChangeAspect="1" noChangeArrowheads="1"/>
        </xdr:cNvPicPr>
      </xdr:nvPicPr>
      <xdr:blipFill>
        <a:blip xmlns:r="http://schemas.openxmlformats.org/officeDocument/2006/relationships" r:embed="rId4"/>
        <a:srcRect/>
        <a:stretch>
          <a:fillRect/>
        </a:stretch>
      </xdr:blipFill>
      <xdr:spPr bwMode="auto">
        <a:xfrm>
          <a:off x="609600" y="22799040"/>
          <a:ext cx="6850380" cy="2705100"/>
        </a:xfrm>
        <a:prstGeom prst="rect">
          <a:avLst/>
        </a:prstGeom>
        <a:noFill/>
      </xdr:spPr>
    </xdr:pic>
    <xdr:clientData/>
  </xdr:twoCellAnchor>
  <xdr:twoCellAnchor editAs="oneCell">
    <xdr:from>
      <xdr:col>1</xdr:col>
      <xdr:colOff>0</xdr:colOff>
      <xdr:row>507</xdr:row>
      <xdr:rowOff>167639</xdr:rowOff>
    </xdr:from>
    <xdr:to>
      <xdr:col>12</xdr:col>
      <xdr:colOff>91440</xdr:colOff>
      <xdr:row>523</xdr:row>
      <xdr:rowOff>17302</xdr:rowOff>
    </xdr:to>
    <xdr:pic>
      <xdr:nvPicPr>
        <xdr:cNvPr id="3083" name="Picture 11">
          <a:extLst>
            <a:ext uri="{FF2B5EF4-FFF2-40B4-BE49-F238E27FC236}">
              <a16:creationId xmlns:a16="http://schemas.microsoft.com/office/drawing/2014/main" id="{00000000-0008-0000-0100-00000B0C0000}"/>
            </a:ext>
          </a:extLst>
        </xdr:cNvPr>
        <xdr:cNvPicPr>
          <a:picLocks noChangeAspect="1" noChangeArrowheads="1"/>
        </xdr:cNvPicPr>
      </xdr:nvPicPr>
      <xdr:blipFill>
        <a:blip xmlns:r="http://schemas.openxmlformats.org/officeDocument/2006/relationships" r:embed="rId5"/>
        <a:srcRect/>
        <a:stretch>
          <a:fillRect/>
        </a:stretch>
      </xdr:blipFill>
      <xdr:spPr bwMode="auto">
        <a:xfrm>
          <a:off x="609600" y="25816559"/>
          <a:ext cx="6789420" cy="2528093"/>
        </a:xfrm>
        <a:prstGeom prst="rect">
          <a:avLst/>
        </a:prstGeom>
        <a:noFill/>
      </xdr:spPr>
    </xdr:pic>
    <xdr:clientData/>
  </xdr:twoCellAnchor>
  <xdr:twoCellAnchor editAs="oneCell">
    <xdr:from>
      <xdr:col>1</xdr:col>
      <xdr:colOff>0</xdr:colOff>
      <xdr:row>525</xdr:row>
      <xdr:rowOff>0</xdr:rowOff>
    </xdr:from>
    <xdr:to>
      <xdr:col>12</xdr:col>
      <xdr:colOff>56977</xdr:colOff>
      <xdr:row>535</xdr:row>
      <xdr:rowOff>17145</xdr:rowOff>
    </xdr:to>
    <xdr:pic>
      <xdr:nvPicPr>
        <xdr:cNvPr id="3084" name="Picture 12">
          <a:extLst>
            <a:ext uri="{FF2B5EF4-FFF2-40B4-BE49-F238E27FC236}">
              <a16:creationId xmlns:a16="http://schemas.microsoft.com/office/drawing/2014/main" id="{00000000-0008-0000-0100-00000C0C0000}"/>
            </a:ext>
          </a:extLst>
        </xdr:cNvPr>
        <xdr:cNvPicPr>
          <a:picLocks noChangeAspect="1" noChangeArrowheads="1"/>
        </xdr:cNvPicPr>
      </xdr:nvPicPr>
      <xdr:blipFill>
        <a:blip xmlns:r="http://schemas.openxmlformats.org/officeDocument/2006/relationships" r:embed="rId6"/>
        <a:srcRect/>
        <a:stretch>
          <a:fillRect/>
        </a:stretch>
      </xdr:blipFill>
      <xdr:spPr bwMode="auto">
        <a:xfrm>
          <a:off x="609600" y="28666440"/>
          <a:ext cx="6772102" cy="1706880"/>
        </a:xfrm>
        <a:prstGeom prst="rect">
          <a:avLst/>
        </a:prstGeom>
        <a:noFill/>
      </xdr:spPr>
    </xdr:pic>
    <xdr:clientData/>
  </xdr:twoCellAnchor>
  <xdr:twoCellAnchor editAs="oneCell">
    <xdr:from>
      <xdr:col>0</xdr:col>
      <xdr:colOff>609599</xdr:colOff>
      <xdr:row>537</xdr:row>
      <xdr:rowOff>0</xdr:rowOff>
    </xdr:from>
    <xdr:to>
      <xdr:col>14</xdr:col>
      <xdr:colOff>17145</xdr:colOff>
      <xdr:row>554</xdr:row>
      <xdr:rowOff>18330</xdr:rowOff>
    </xdr:to>
    <xdr:pic>
      <xdr:nvPicPr>
        <xdr:cNvPr id="3085" name="Picture 13">
          <a:extLst>
            <a:ext uri="{FF2B5EF4-FFF2-40B4-BE49-F238E27FC236}">
              <a16:creationId xmlns:a16="http://schemas.microsoft.com/office/drawing/2014/main" id="{00000000-0008-0000-0100-00000D0C0000}"/>
            </a:ext>
          </a:extLst>
        </xdr:cNvPr>
        <xdr:cNvPicPr>
          <a:picLocks noChangeAspect="1" noChangeArrowheads="1"/>
        </xdr:cNvPicPr>
      </xdr:nvPicPr>
      <xdr:blipFill>
        <a:blip xmlns:r="http://schemas.openxmlformats.org/officeDocument/2006/relationships" r:embed="rId7"/>
        <a:srcRect/>
        <a:stretch>
          <a:fillRect/>
        </a:stretch>
      </xdr:blipFill>
      <xdr:spPr bwMode="auto">
        <a:xfrm>
          <a:off x="609599" y="30678120"/>
          <a:ext cx="7955281" cy="2877736"/>
        </a:xfrm>
        <a:prstGeom prst="rect">
          <a:avLst/>
        </a:prstGeom>
        <a:noFill/>
      </xdr:spPr>
    </xdr:pic>
    <xdr:clientData/>
  </xdr:twoCellAnchor>
  <xdr:twoCellAnchor editAs="oneCell">
    <xdr:from>
      <xdr:col>1</xdr:col>
      <xdr:colOff>19050</xdr:colOff>
      <xdr:row>554</xdr:row>
      <xdr:rowOff>9525</xdr:rowOff>
    </xdr:from>
    <xdr:to>
      <xdr:col>14</xdr:col>
      <xdr:colOff>53341</xdr:colOff>
      <xdr:row>570</xdr:row>
      <xdr:rowOff>135082</xdr:rowOff>
    </xdr:to>
    <xdr:pic>
      <xdr:nvPicPr>
        <xdr:cNvPr id="34" name="Picture 14">
          <a:extLst>
            <a:ext uri="{FF2B5EF4-FFF2-40B4-BE49-F238E27FC236}">
              <a16:creationId xmlns:a16="http://schemas.microsoft.com/office/drawing/2014/main" id="{00000000-0008-0000-0100-000022000000}"/>
            </a:ext>
          </a:extLst>
        </xdr:cNvPr>
        <xdr:cNvPicPr>
          <a:picLocks noChangeAspect="1" noChangeArrowheads="1"/>
        </xdr:cNvPicPr>
      </xdr:nvPicPr>
      <xdr:blipFill>
        <a:blip xmlns:r="http://schemas.openxmlformats.org/officeDocument/2006/relationships" r:embed="rId8"/>
        <a:srcRect/>
        <a:stretch>
          <a:fillRect/>
        </a:stretch>
      </xdr:blipFill>
      <xdr:spPr bwMode="auto">
        <a:xfrm>
          <a:off x="628650" y="89715975"/>
          <a:ext cx="7947661" cy="2720167"/>
        </a:xfrm>
        <a:prstGeom prst="rect">
          <a:avLst/>
        </a:prstGeom>
        <a:noFill/>
      </xdr:spPr>
    </xdr:pic>
    <xdr:clientData/>
  </xdr:twoCellAnchor>
  <xdr:twoCellAnchor editAs="oneCell">
    <xdr:from>
      <xdr:col>6</xdr:col>
      <xdr:colOff>0</xdr:colOff>
      <xdr:row>1118</xdr:row>
      <xdr:rowOff>0</xdr:rowOff>
    </xdr:from>
    <xdr:to>
      <xdr:col>16</xdr:col>
      <xdr:colOff>38100</xdr:colOff>
      <xdr:row>1147</xdr:row>
      <xdr:rowOff>53571</xdr:rowOff>
    </xdr:to>
    <xdr:pic>
      <xdr:nvPicPr>
        <xdr:cNvPr id="39" name="Picture 25">
          <a:extLst>
            <a:ext uri="{FF2B5EF4-FFF2-40B4-BE49-F238E27FC236}">
              <a16:creationId xmlns:a16="http://schemas.microsoft.com/office/drawing/2014/main" id="{00000000-0008-0000-0100-000027000000}"/>
            </a:ext>
          </a:extLst>
        </xdr:cNvPr>
        <xdr:cNvPicPr>
          <a:picLocks noChangeAspect="1" noChangeArrowheads="1"/>
        </xdr:cNvPicPr>
      </xdr:nvPicPr>
      <xdr:blipFill>
        <a:blip xmlns:r="http://schemas.openxmlformats.org/officeDocument/2006/relationships" r:embed="rId9"/>
        <a:srcRect/>
        <a:stretch>
          <a:fillRect/>
        </a:stretch>
      </xdr:blipFill>
      <xdr:spPr bwMode="auto">
        <a:xfrm>
          <a:off x="3657600" y="39898320"/>
          <a:ext cx="6134100" cy="4911322"/>
        </a:xfrm>
        <a:prstGeom prst="rect">
          <a:avLst/>
        </a:prstGeom>
        <a:noFill/>
      </xdr:spPr>
    </xdr:pic>
    <xdr:clientData/>
  </xdr:twoCellAnchor>
  <xdr:twoCellAnchor editAs="oneCell">
    <xdr:from>
      <xdr:col>1</xdr:col>
      <xdr:colOff>0</xdr:colOff>
      <xdr:row>1149</xdr:row>
      <xdr:rowOff>0</xdr:rowOff>
    </xdr:from>
    <xdr:to>
      <xdr:col>8</xdr:col>
      <xdr:colOff>285750</xdr:colOff>
      <xdr:row>1158</xdr:row>
      <xdr:rowOff>57282</xdr:rowOff>
    </xdr:to>
    <xdr:pic>
      <xdr:nvPicPr>
        <xdr:cNvPr id="3098" name="Picture 26">
          <a:extLst>
            <a:ext uri="{FF2B5EF4-FFF2-40B4-BE49-F238E27FC236}">
              <a16:creationId xmlns:a16="http://schemas.microsoft.com/office/drawing/2014/main" id="{00000000-0008-0000-0100-00001A0C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609600" y="45095160"/>
          <a:ext cx="4549140" cy="1562232"/>
        </a:xfrm>
        <a:prstGeom prst="rect">
          <a:avLst/>
        </a:prstGeom>
        <a:noFill/>
      </xdr:spPr>
    </xdr:pic>
    <xdr:clientData/>
  </xdr:twoCellAnchor>
  <xdr:twoCellAnchor editAs="oneCell">
    <xdr:from>
      <xdr:col>1</xdr:col>
      <xdr:colOff>0</xdr:colOff>
      <xdr:row>1256</xdr:row>
      <xdr:rowOff>0</xdr:rowOff>
    </xdr:from>
    <xdr:to>
      <xdr:col>10</xdr:col>
      <xdr:colOff>38932</xdr:colOff>
      <xdr:row>1268</xdr:row>
      <xdr:rowOff>53340</xdr:rowOff>
    </xdr:to>
    <xdr:pic>
      <xdr:nvPicPr>
        <xdr:cNvPr id="3101" name="Picture 29">
          <a:extLst>
            <a:ext uri="{FF2B5EF4-FFF2-40B4-BE49-F238E27FC236}">
              <a16:creationId xmlns:a16="http://schemas.microsoft.com/office/drawing/2014/main" id="{00000000-0008-0000-0100-00001D0C0000}"/>
            </a:ext>
          </a:extLst>
        </xdr:cNvPr>
        <xdr:cNvPicPr>
          <a:picLocks noChangeAspect="1" noChangeArrowheads="1"/>
        </xdr:cNvPicPr>
      </xdr:nvPicPr>
      <xdr:blipFill>
        <a:blip xmlns:r="http://schemas.openxmlformats.org/officeDocument/2006/relationships" r:embed="rId11"/>
        <a:srcRect/>
        <a:stretch>
          <a:fillRect/>
        </a:stretch>
      </xdr:blipFill>
      <xdr:spPr bwMode="auto">
        <a:xfrm>
          <a:off x="609600" y="59679840"/>
          <a:ext cx="5525332" cy="2057400"/>
        </a:xfrm>
        <a:prstGeom prst="rect">
          <a:avLst/>
        </a:prstGeom>
        <a:noFill/>
      </xdr:spPr>
    </xdr:pic>
    <xdr:clientData/>
  </xdr:twoCellAnchor>
  <xdr:twoCellAnchor editAs="oneCell">
    <xdr:from>
      <xdr:col>1</xdr:col>
      <xdr:colOff>0</xdr:colOff>
      <xdr:row>1270</xdr:row>
      <xdr:rowOff>167639</xdr:rowOff>
    </xdr:from>
    <xdr:to>
      <xdr:col>10</xdr:col>
      <xdr:colOff>19050</xdr:colOff>
      <xdr:row>1282</xdr:row>
      <xdr:rowOff>54486</xdr:rowOff>
    </xdr:to>
    <xdr:pic>
      <xdr:nvPicPr>
        <xdr:cNvPr id="3102" name="Picture 30">
          <a:extLst>
            <a:ext uri="{FF2B5EF4-FFF2-40B4-BE49-F238E27FC236}">
              <a16:creationId xmlns:a16="http://schemas.microsoft.com/office/drawing/2014/main" id="{00000000-0008-0000-0100-00001E0C0000}"/>
            </a:ext>
          </a:extLst>
        </xdr:cNvPr>
        <xdr:cNvPicPr>
          <a:picLocks noChangeAspect="1" noChangeArrowheads="1"/>
        </xdr:cNvPicPr>
      </xdr:nvPicPr>
      <xdr:blipFill>
        <a:blip xmlns:r="http://schemas.openxmlformats.org/officeDocument/2006/relationships" r:embed="rId12"/>
        <a:srcRect/>
        <a:stretch>
          <a:fillRect/>
        </a:stretch>
      </xdr:blipFill>
      <xdr:spPr bwMode="auto">
        <a:xfrm>
          <a:off x="609600" y="62194439"/>
          <a:ext cx="5501640" cy="1890907"/>
        </a:xfrm>
        <a:prstGeom prst="rect">
          <a:avLst/>
        </a:prstGeom>
        <a:noFill/>
      </xdr:spPr>
    </xdr:pic>
    <xdr:clientData/>
  </xdr:twoCellAnchor>
  <xdr:twoCellAnchor editAs="oneCell">
    <xdr:from>
      <xdr:col>0</xdr:col>
      <xdr:colOff>609599</xdr:colOff>
      <xdr:row>9</xdr:row>
      <xdr:rowOff>0</xdr:rowOff>
    </xdr:from>
    <xdr:to>
      <xdr:col>10</xdr:col>
      <xdr:colOff>22124</xdr:colOff>
      <xdr:row>37</xdr:row>
      <xdr:rowOff>55245</xdr:rowOff>
    </xdr:to>
    <xdr:pic>
      <xdr:nvPicPr>
        <xdr:cNvPr id="3105" name="Picture 33">
          <a:extLst>
            <a:ext uri="{FF2B5EF4-FFF2-40B4-BE49-F238E27FC236}">
              <a16:creationId xmlns:a16="http://schemas.microsoft.com/office/drawing/2014/main" id="{00000000-0008-0000-0100-0000210C0000}"/>
            </a:ext>
          </a:extLst>
        </xdr:cNvPr>
        <xdr:cNvPicPr>
          <a:picLocks noChangeAspect="1" noChangeArrowheads="1"/>
        </xdr:cNvPicPr>
      </xdr:nvPicPr>
      <xdr:blipFill>
        <a:blip xmlns:r="http://schemas.openxmlformats.org/officeDocument/2006/relationships" r:embed="rId13"/>
        <a:srcRect/>
        <a:stretch>
          <a:fillRect/>
        </a:stretch>
      </xdr:blipFill>
      <xdr:spPr bwMode="auto">
        <a:xfrm>
          <a:off x="609599" y="502920"/>
          <a:ext cx="5519955" cy="4762500"/>
        </a:xfrm>
        <a:prstGeom prst="rect">
          <a:avLst/>
        </a:prstGeom>
        <a:noFill/>
      </xdr:spPr>
    </xdr:pic>
    <xdr:clientData/>
  </xdr:twoCellAnchor>
  <xdr:twoCellAnchor editAs="oneCell">
    <xdr:from>
      <xdr:col>0</xdr:col>
      <xdr:colOff>609599</xdr:colOff>
      <xdr:row>39</xdr:row>
      <xdr:rowOff>0</xdr:rowOff>
    </xdr:from>
    <xdr:to>
      <xdr:col>10</xdr:col>
      <xdr:colOff>75540</xdr:colOff>
      <xdr:row>54</xdr:row>
      <xdr:rowOff>95250</xdr:rowOff>
    </xdr:to>
    <xdr:pic>
      <xdr:nvPicPr>
        <xdr:cNvPr id="3106" name="Picture 34">
          <a:extLst>
            <a:ext uri="{FF2B5EF4-FFF2-40B4-BE49-F238E27FC236}">
              <a16:creationId xmlns:a16="http://schemas.microsoft.com/office/drawing/2014/main" id="{00000000-0008-0000-0100-0000220C0000}"/>
            </a:ext>
          </a:extLst>
        </xdr:cNvPr>
        <xdr:cNvPicPr>
          <a:picLocks noChangeAspect="1" noChangeArrowheads="1"/>
        </xdr:cNvPicPr>
      </xdr:nvPicPr>
      <xdr:blipFill>
        <a:blip xmlns:r="http://schemas.openxmlformats.org/officeDocument/2006/relationships" r:embed="rId14"/>
        <a:srcRect/>
        <a:stretch>
          <a:fillRect/>
        </a:stretch>
      </xdr:blipFill>
      <xdr:spPr bwMode="auto">
        <a:xfrm>
          <a:off x="609599" y="5532120"/>
          <a:ext cx="5561941" cy="2613660"/>
        </a:xfrm>
        <a:prstGeom prst="rect">
          <a:avLst/>
        </a:prstGeom>
        <a:noFill/>
      </xdr:spPr>
    </xdr:pic>
    <xdr:clientData/>
  </xdr:twoCellAnchor>
  <xdr:twoCellAnchor editAs="oneCell">
    <xdr:from>
      <xdr:col>1</xdr:col>
      <xdr:colOff>0</xdr:colOff>
      <xdr:row>57</xdr:row>
      <xdr:rowOff>0</xdr:rowOff>
    </xdr:from>
    <xdr:to>
      <xdr:col>10</xdr:col>
      <xdr:colOff>38932</xdr:colOff>
      <xdr:row>69</xdr:row>
      <xdr:rowOff>53340</xdr:rowOff>
    </xdr:to>
    <xdr:pic>
      <xdr:nvPicPr>
        <xdr:cNvPr id="3107" name="Picture 35">
          <a:extLst>
            <a:ext uri="{FF2B5EF4-FFF2-40B4-BE49-F238E27FC236}">
              <a16:creationId xmlns:a16="http://schemas.microsoft.com/office/drawing/2014/main" id="{00000000-0008-0000-0100-0000230C0000}"/>
            </a:ext>
          </a:extLst>
        </xdr:cNvPr>
        <xdr:cNvPicPr>
          <a:picLocks noChangeAspect="1" noChangeArrowheads="1"/>
        </xdr:cNvPicPr>
      </xdr:nvPicPr>
      <xdr:blipFill>
        <a:blip xmlns:r="http://schemas.openxmlformats.org/officeDocument/2006/relationships" r:embed="rId15"/>
        <a:srcRect/>
        <a:stretch>
          <a:fillRect/>
        </a:stretch>
      </xdr:blipFill>
      <xdr:spPr bwMode="auto">
        <a:xfrm>
          <a:off x="609600" y="8549640"/>
          <a:ext cx="5525332" cy="2057400"/>
        </a:xfrm>
        <a:prstGeom prst="rect">
          <a:avLst/>
        </a:prstGeom>
        <a:noFill/>
      </xdr:spPr>
    </xdr:pic>
    <xdr:clientData/>
  </xdr:twoCellAnchor>
  <xdr:twoCellAnchor editAs="oneCell">
    <xdr:from>
      <xdr:col>0</xdr:col>
      <xdr:colOff>609599</xdr:colOff>
      <xdr:row>72</xdr:row>
      <xdr:rowOff>0</xdr:rowOff>
    </xdr:from>
    <xdr:to>
      <xdr:col>10</xdr:col>
      <xdr:colOff>18098</xdr:colOff>
      <xdr:row>101</xdr:row>
      <xdr:rowOff>57149</xdr:rowOff>
    </xdr:to>
    <xdr:pic>
      <xdr:nvPicPr>
        <xdr:cNvPr id="3108" name="Picture 36">
          <a:extLst>
            <a:ext uri="{FF2B5EF4-FFF2-40B4-BE49-F238E27FC236}">
              <a16:creationId xmlns:a16="http://schemas.microsoft.com/office/drawing/2014/main" id="{00000000-0008-0000-0100-0000240C0000}"/>
            </a:ext>
          </a:extLst>
        </xdr:cNvPr>
        <xdr:cNvPicPr>
          <a:picLocks noChangeAspect="1" noChangeArrowheads="1"/>
        </xdr:cNvPicPr>
      </xdr:nvPicPr>
      <xdr:blipFill>
        <a:blip xmlns:r="http://schemas.openxmlformats.org/officeDocument/2006/relationships" r:embed="rId16"/>
        <a:srcRect/>
        <a:stretch>
          <a:fillRect/>
        </a:stretch>
      </xdr:blipFill>
      <xdr:spPr bwMode="auto">
        <a:xfrm>
          <a:off x="609599" y="11064240"/>
          <a:ext cx="5508309" cy="4922520"/>
        </a:xfrm>
        <a:prstGeom prst="rect">
          <a:avLst/>
        </a:prstGeom>
        <a:noFill/>
      </xdr:spPr>
    </xdr:pic>
    <xdr:clientData/>
  </xdr:twoCellAnchor>
  <xdr:twoCellAnchor editAs="oneCell">
    <xdr:from>
      <xdr:col>1</xdr:col>
      <xdr:colOff>0</xdr:colOff>
      <xdr:row>681</xdr:row>
      <xdr:rowOff>0</xdr:rowOff>
    </xdr:from>
    <xdr:to>
      <xdr:col>11</xdr:col>
      <xdr:colOff>590550</xdr:colOff>
      <xdr:row>713</xdr:row>
      <xdr:rowOff>76530</xdr:rowOff>
    </xdr:to>
    <xdr:pic>
      <xdr:nvPicPr>
        <xdr:cNvPr id="28" name="Picture 1">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7"/>
        <a:srcRect/>
        <a:stretch>
          <a:fillRect/>
        </a:stretch>
      </xdr:blipFill>
      <xdr:spPr bwMode="auto">
        <a:xfrm>
          <a:off x="609600" y="92537280"/>
          <a:ext cx="6690360" cy="5441010"/>
        </a:xfrm>
        <a:prstGeom prst="rect">
          <a:avLst/>
        </a:prstGeom>
        <a:noFill/>
      </xdr:spPr>
    </xdr:pic>
    <xdr:clientData/>
  </xdr:twoCellAnchor>
  <xdr:twoCellAnchor editAs="oneCell">
    <xdr:from>
      <xdr:col>1</xdr:col>
      <xdr:colOff>0</xdr:colOff>
      <xdr:row>596</xdr:row>
      <xdr:rowOff>0</xdr:rowOff>
    </xdr:from>
    <xdr:to>
      <xdr:col>11</xdr:col>
      <xdr:colOff>228600</xdr:colOff>
      <xdr:row>632</xdr:row>
      <xdr:rowOff>114644</xdr:rowOff>
    </xdr:to>
    <xdr:pic>
      <xdr:nvPicPr>
        <xdr:cNvPr id="2051" name="Picture 3">
          <a:extLst>
            <a:ext uri="{FF2B5EF4-FFF2-40B4-BE49-F238E27FC236}">
              <a16:creationId xmlns:a16="http://schemas.microsoft.com/office/drawing/2014/main" id="{00000000-0008-0000-0100-000003080000}"/>
            </a:ext>
          </a:extLst>
        </xdr:cNvPr>
        <xdr:cNvPicPr>
          <a:picLocks noChangeAspect="1" noChangeArrowheads="1"/>
        </xdr:cNvPicPr>
      </xdr:nvPicPr>
      <xdr:blipFill>
        <a:blip xmlns:r="http://schemas.openxmlformats.org/officeDocument/2006/relationships" r:embed="rId18"/>
        <a:srcRect/>
        <a:stretch>
          <a:fillRect/>
        </a:stretch>
      </xdr:blipFill>
      <xdr:spPr bwMode="auto">
        <a:xfrm>
          <a:off x="609600" y="86669880"/>
          <a:ext cx="6324600" cy="6149684"/>
        </a:xfrm>
        <a:prstGeom prst="rect">
          <a:avLst/>
        </a:prstGeom>
        <a:noFill/>
      </xdr:spPr>
    </xdr:pic>
    <xdr:clientData/>
  </xdr:twoCellAnchor>
  <xdr:twoCellAnchor editAs="oneCell">
    <xdr:from>
      <xdr:col>0</xdr:col>
      <xdr:colOff>609599</xdr:colOff>
      <xdr:row>664</xdr:row>
      <xdr:rowOff>0</xdr:rowOff>
    </xdr:from>
    <xdr:to>
      <xdr:col>9</xdr:col>
      <xdr:colOff>556088</xdr:colOff>
      <xdr:row>681</xdr:row>
      <xdr:rowOff>19049</xdr:rowOff>
    </xdr:to>
    <xdr:pic>
      <xdr:nvPicPr>
        <xdr:cNvPr id="2052" name="Picture 4">
          <a:extLst>
            <a:ext uri="{FF2B5EF4-FFF2-40B4-BE49-F238E27FC236}">
              <a16:creationId xmlns:a16="http://schemas.microsoft.com/office/drawing/2014/main" id="{00000000-0008-0000-0100-000004080000}"/>
            </a:ext>
          </a:extLst>
        </xdr:cNvPr>
        <xdr:cNvPicPr>
          <a:picLocks noChangeAspect="1" noChangeArrowheads="1"/>
        </xdr:cNvPicPr>
      </xdr:nvPicPr>
      <xdr:blipFill>
        <a:blip xmlns:r="http://schemas.openxmlformats.org/officeDocument/2006/relationships" r:embed="rId19"/>
        <a:srcRect/>
        <a:stretch>
          <a:fillRect/>
        </a:stretch>
      </xdr:blipFill>
      <xdr:spPr bwMode="auto">
        <a:xfrm>
          <a:off x="609599" y="93040200"/>
          <a:ext cx="5440509" cy="2865120"/>
        </a:xfrm>
        <a:prstGeom prst="rect">
          <a:avLst/>
        </a:prstGeom>
        <a:noFill/>
      </xdr:spPr>
    </xdr:pic>
    <xdr:clientData/>
  </xdr:twoCellAnchor>
  <xdr:twoCellAnchor editAs="oneCell">
    <xdr:from>
      <xdr:col>1</xdr:col>
      <xdr:colOff>0</xdr:colOff>
      <xdr:row>634</xdr:row>
      <xdr:rowOff>0</xdr:rowOff>
    </xdr:from>
    <xdr:to>
      <xdr:col>11</xdr:col>
      <xdr:colOff>476083</xdr:colOff>
      <xdr:row>659</xdr:row>
      <xdr:rowOff>55246</xdr:rowOff>
    </xdr:to>
    <xdr:pic>
      <xdr:nvPicPr>
        <xdr:cNvPr id="2053" name="Picture 5">
          <a:extLst>
            <a:ext uri="{FF2B5EF4-FFF2-40B4-BE49-F238E27FC236}">
              <a16:creationId xmlns:a16="http://schemas.microsoft.com/office/drawing/2014/main" id="{00000000-0008-0000-0100-000005080000}"/>
            </a:ext>
          </a:extLst>
        </xdr:cNvPr>
        <xdr:cNvPicPr>
          <a:picLocks noChangeAspect="1" noChangeArrowheads="1"/>
        </xdr:cNvPicPr>
      </xdr:nvPicPr>
      <xdr:blipFill>
        <a:blip xmlns:r="http://schemas.openxmlformats.org/officeDocument/2006/relationships" r:embed="rId20"/>
        <a:srcRect/>
        <a:stretch>
          <a:fillRect/>
        </a:stretch>
      </xdr:blipFill>
      <xdr:spPr bwMode="auto">
        <a:xfrm>
          <a:off x="609600" y="93040200"/>
          <a:ext cx="6585418" cy="4259580"/>
        </a:xfrm>
        <a:prstGeom prst="rect">
          <a:avLst/>
        </a:prstGeom>
        <a:noFill/>
      </xdr:spPr>
    </xdr:pic>
    <xdr:clientData/>
  </xdr:twoCellAnchor>
  <xdr:twoCellAnchor editAs="oneCell">
    <xdr:from>
      <xdr:col>1</xdr:col>
      <xdr:colOff>0</xdr:colOff>
      <xdr:row>1415</xdr:row>
      <xdr:rowOff>0</xdr:rowOff>
    </xdr:from>
    <xdr:to>
      <xdr:col>9</xdr:col>
      <xdr:colOff>588645</xdr:colOff>
      <xdr:row>1437</xdr:row>
      <xdr:rowOff>57151</xdr:rowOff>
    </xdr:to>
    <xdr:pic>
      <xdr:nvPicPr>
        <xdr:cNvPr id="2055" name="Picture 7">
          <a:extLst>
            <a:ext uri="{FF2B5EF4-FFF2-40B4-BE49-F238E27FC236}">
              <a16:creationId xmlns:a16="http://schemas.microsoft.com/office/drawing/2014/main" id="{00000000-0008-0000-0100-000007080000}"/>
            </a:ext>
          </a:extLst>
        </xdr:cNvPr>
        <xdr:cNvPicPr>
          <a:picLocks noChangeAspect="1" noChangeArrowheads="1"/>
        </xdr:cNvPicPr>
      </xdr:nvPicPr>
      <xdr:blipFill>
        <a:blip xmlns:r="http://schemas.openxmlformats.org/officeDocument/2006/relationships" r:embed="rId21"/>
        <a:srcRect/>
        <a:stretch>
          <a:fillRect/>
        </a:stretch>
      </xdr:blipFill>
      <xdr:spPr bwMode="auto">
        <a:xfrm>
          <a:off x="609600" y="107449620"/>
          <a:ext cx="5478780" cy="3741420"/>
        </a:xfrm>
        <a:prstGeom prst="rect">
          <a:avLst/>
        </a:prstGeom>
        <a:noFill/>
      </xdr:spPr>
    </xdr:pic>
    <xdr:clientData/>
  </xdr:twoCellAnchor>
  <xdr:twoCellAnchor editAs="oneCell">
    <xdr:from>
      <xdr:col>1</xdr:col>
      <xdr:colOff>0</xdr:colOff>
      <xdr:row>230</xdr:row>
      <xdr:rowOff>0</xdr:rowOff>
    </xdr:from>
    <xdr:to>
      <xdr:col>12</xdr:col>
      <xdr:colOff>131445</xdr:colOff>
      <xdr:row>243</xdr:row>
      <xdr:rowOff>17145</xdr:rowOff>
    </xdr:to>
    <xdr:pic>
      <xdr:nvPicPr>
        <xdr:cNvPr id="37" name="Picture 3">
          <a:extLst>
            <a:ext uri="{FF2B5EF4-FFF2-40B4-BE49-F238E27FC236}">
              <a16:creationId xmlns:a16="http://schemas.microsoft.com/office/drawing/2014/main" id="{00000000-0008-0000-0100-000025000000}"/>
            </a:ext>
          </a:extLst>
        </xdr:cNvPr>
        <xdr:cNvPicPr>
          <a:picLocks noChangeAspect="1" noChangeArrowheads="1"/>
        </xdr:cNvPicPr>
      </xdr:nvPicPr>
      <xdr:blipFill>
        <a:blip xmlns:r="http://schemas.openxmlformats.org/officeDocument/2006/relationships" r:embed="rId22"/>
        <a:srcRect/>
        <a:stretch>
          <a:fillRect/>
        </a:stretch>
      </xdr:blipFill>
      <xdr:spPr bwMode="auto">
        <a:xfrm>
          <a:off x="609600" y="16931640"/>
          <a:ext cx="6850380" cy="2209800"/>
        </a:xfrm>
        <a:prstGeom prst="rect">
          <a:avLst/>
        </a:prstGeom>
        <a:noFill/>
      </xdr:spPr>
    </xdr:pic>
    <xdr:clientData/>
  </xdr:twoCellAnchor>
  <xdr:oneCellAnchor>
    <xdr:from>
      <xdr:col>1</xdr:col>
      <xdr:colOff>0</xdr:colOff>
      <xdr:row>1441</xdr:row>
      <xdr:rowOff>0</xdr:rowOff>
    </xdr:from>
    <xdr:ext cx="4549140" cy="1562232"/>
    <xdr:pic>
      <xdr:nvPicPr>
        <xdr:cNvPr id="36" name="Picture 26">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609600" y="78790800"/>
          <a:ext cx="4549140" cy="1562232"/>
        </a:xfrm>
        <a:prstGeom prst="rect">
          <a:avLst/>
        </a:prstGeom>
        <a:noFill/>
      </xdr:spPr>
    </xdr:pic>
    <xdr:clientData/>
  </xdr:oneCellAnchor>
  <xdr:twoCellAnchor editAs="oneCell">
    <xdr:from>
      <xdr:col>5</xdr:col>
      <xdr:colOff>0</xdr:colOff>
      <xdr:row>136</xdr:row>
      <xdr:rowOff>0</xdr:rowOff>
    </xdr:from>
    <xdr:to>
      <xdr:col>13</xdr:col>
      <xdr:colOff>593105</xdr:colOff>
      <xdr:row>153</xdr:row>
      <xdr:rowOff>95250</xdr:rowOff>
    </xdr:to>
    <xdr:pic>
      <xdr:nvPicPr>
        <xdr:cNvPr id="43" name="Picture 42">
          <a:extLst>
            <a:ext uri="{FF2B5EF4-FFF2-40B4-BE49-F238E27FC236}">
              <a16:creationId xmlns:a16="http://schemas.microsoft.com/office/drawing/2014/main" id="{00000000-0008-0000-0100-00002B000000}"/>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3048000" y="17937480"/>
          <a:ext cx="5466095" cy="2941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153</xdr:row>
      <xdr:rowOff>167639</xdr:rowOff>
    </xdr:from>
    <xdr:to>
      <xdr:col>13</xdr:col>
      <xdr:colOff>552450</xdr:colOff>
      <xdr:row>172</xdr:row>
      <xdr:rowOff>16240</xdr:rowOff>
    </xdr:to>
    <xdr:pic>
      <xdr:nvPicPr>
        <xdr:cNvPr id="45" name="Picture 44">
          <a:extLst>
            <a:ext uri="{FF2B5EF4-FFF2-40B4-BE49-F238E27FC236}">
              <a16:creationId xmlns:a16="http://schemas.microsoft.com/office/drawing/2014/main" id="{00000000-0008-0000-0100-00002D000000}"/>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3048000" y="21793199"/>
          <a:ext cx="5425440" cy="3037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176</xdr:row>
      <xdr:rowOff>0</xdr:rowOff>
    </xdr:from>
    <xdr:to>
      <xdr:col>10</xdr:col>
      <xdr:colOff>78376</xdr:colOff>
      <xdr:row>188</xdr:row>
      <xdr:rowOff>57150</xdr:rowOff>
    </xdr:to>
    <xdr:pic>
      <xdr:nvPicPr>
        <xdr:cNvPr id="46" name="Picture 45">
          <a:extLst>
            <a:ext uri="{FF2B5EF4-FFF2-40B4-BE49-F238E27FC236}">
              <a16:creationId xmlns:a16="http://schemas.microsoft.com/office/drawing/2014/main" id="{00000000-0008-0000-0100-00002E000000}"/>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609599" y="25146000"/>
          <a:ext cx="5564777" cy="2072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105</xdr:row>
      <xdr:rowOff>0</xdr:rowOff>
    </xdr:from>
    <xdr:to>
      <xdr:col>9</xdr:col>
      <xdr:colOff>419100</xdr:colOff>
      <xdr:row>125</xdr:row>
      <xdr:rowOff>15463</xdr:rowOff>
    </xdr:to>
    <xdr:pic>
      <xdr:nvPicPr>
        <xdr:cNvPr id="50" name="Picture 49">
          <a:extLst>
            <a:ext uri="{FF2B5EF4-FFF2-40B4-BE49-F238E27FC236}">
              <a16:creationId xmlns:a16="http://schemas.microsoft.com/office/drawing/2014/main" id="{00000000-0008-0000-0100-000032000000}"/>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609600" y="16931640"/>
          <a:ext cx="5295900" cy="33644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609599</xdr:colOff>
      <xdr:row>951</xdr:row>
      <xdr:rowOff>171449</xdr:rowOff>
    </xdr:from>
    <xdr:to>
      <xdr:col>13</xdr:col>
      <xdr:colOff>479900</xdr:colOff>
      <xdr:row>964</xdr:row>
      <xdr:rowOff>55243</xdr:rowOff>
    </xdr:to>
    <xdr:pic>
      <xdr:nvPicPr>
        <xdr:cNvPr id="52" name="Picture 51">
          <a:extLst>
            <a:ext uri="{FF2B5EF4-FFF2-40B4-BE49-F238E27FC236}">
              <a16:creationId xmlns:a16="http://schemas.microsoft.com/office/drawing/2014/main" id="{00000000-0008-0000-0100-000034000000}"/>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2438399" y="96354899"/>
          <a:ext cx="5977731" cy="2105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609599</xdr:colOff>
      <xdr:row>965</xdr:row>
      <xdr:rowOff>0</xdr:rowOff>
    </xdr:from>
    <xdr:to>
      <xdr:col>13</xdr:col>
      <xdr:colOff>476249</xdr:colOff>
      <xdr:row>978</xdr:row>
      <xdr:rowOff>58863</xdr:rowOff>
    </xdr:to>
    <xdr:pic>
      <xdr:nvPicPr>
        <xdr:cNvPr id="53" name="Picture 52">
          <a:extLst>
            <a:ext uri="{FF2B5EF4-FFF2-40B4-BE49-F238E27FC236}">
              <a16:creationId xmlns:a16="http://schemas.microsoft.com/office/drawing/2014/main" id="{00000000-0008-0000-0100-000035000000}"/>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2438399" y="98583750"/>
          <a:ext cx="5972175" cy="2274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609599</xdr:colOff>
      <xdr:row>979</xdr:row>
      <xdr:rowOff>0</xdr:rowOff>
    </xdr:from>
    <xdr:to>
      <xdr:col>13</xdr:col>
      <xdr:colOff>476249</xdr:colOff>
      <xdr:row>999</xdr:row>
      <xdr:rowOff>1121</xdr:rowOff>
    </xdr:to>
    <xdr:pic>
      <xdr:nvPicPr>
        <xdr:cNvPr id="54" name="Picture 53">
          <a:extLst>
            <a:ext uri="{FF2B5EF4-FFF2-40B4-BE49-F238E27FC236}">
              <a16:creationId xmlns:a16="http://schemas.microsoft.com/office/drawing/2014/main" id="{00000000-0008-0000-0100-00003600000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2438399" y="100984050"/>
          <a:ext cx="5972175" cy="34263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1001</xdr:row>
      <xdr:rowOff>63499</xdr:rowOff>
    </xdr:from>
    <xdr:to>
      <xdr:col>8</xdr:col>
      <xdr:colOff>515884</xdr:colOff>
      <xdr:row>1012</xdr:row>
      <xdr:rowOff>41275</xdr:rowOff>
    </xdr:to>
    <xdr:pic>
      <xdr:nvPicPr>
        <xdr:cNvPr id="55" name="Picture 54">
          <a:extLst>
            <a:ext uri="{FF2B5EF4-FFF2-40B4-BE49-F238E27FC236}">
              <a16:creationId xmlns:a16="http://schemas.microsoft.com/office/drawing/2014/main" id="{00000000-0008-0000-0100-000037000000}"/>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609599" y="111639349"/>
          <a:ext cx="4779275" cy="1793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1013</xdr:row>
      <xdr:rowOff>171449</xdr:rowOff>
    </xdr:from>
    <xdr:to>
      <xdr:col>10</xdr:col>
      <xdr:colOff>571500</xdr:colOff>
      <xdr:row>1039</xdr:row>
      <xdr:rowOff>112599</xdr:rowOff>
    </xdr:to>
    <xdr:pic>
      <xdr:nvPicPr>
        <xdr:cNvPr id="56" name="Picture 55">
          <a:extLst>
            <a:ext uri="{FF2B5EF4-FFF2-40B4-BE49-F238E27FC236}">
              <a16:creationId xmlns:a16="http://schemas.microsoft.com/office/drawing/2014/main" id="{00000000-0008-0000-0100-000038000000}"/>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609600" y="106984799"/>
          <a:ext cx="6057900" cy="43988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609599</xdr:colOff>
      <xdr:row>1043</xdr:row>
      <xdr:rowOff>171449</xdr:rowOff>
    </xdr:from>
    <xdr:to>
      <xdr:col>10</xdr:col>
      <xdr:colOff>554860</xdr:colOff>
      <xdr:row>1062</xdr:row>
      <xdr:rowOff>95248</xdr:rowOff>
    </xdr:to>
    <xdr:pic>
      <xdr:nvPicPr>
        <xdr:cNvPr id="57" name="Picture 56">
          <a:extLst>
            <a:ext uri="{FF2B5EF4-FFF2-40B4-BE49-F238E27FC236}">
              <a16:creationId xmlns:a16="http://schemas.microsoft.com/office/drawing/2014/main" id="{00000000-0008-0000-0100-00003900000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609599" y="111785399"/>
          <a:ext cx="6052691" cy="3190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1060</xdr:row>
      <xdr:rowOff>171449</xdr:rowOff>
    </xdr:from>
    <xdr:to>
      <xdr:col>10</xdr:col>
      <xdr:colOff>281940</xdr:colOff>
      <xdr:row>1081</xdr:row>
      <xdr:rowOff>79934</xdr:rowOff>
    </xdr:to>
    <xdr:pic>
      <xdr:nvPicPr>
        <xdr:cNvPr id="59" name="Picture 58">
          <a:extLst>
            <a:ext uri="{FF2B5EF4-FFF2-40B4-BE49-F238E27FC236}">
              <a16:creationId xmlns:a16="http://schemas.microsoft.com/office/drawing/2014/main" id="{00000000-0008-0000-0100-00003B000000}"/>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609600" y="115042949"/>
          <a:ext cx="5772150" cy="3508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1083</xdr:row>
      <xdr:rowOff>0</xdr:rowOff>
    </xdr:from>
    <xdr:to>
      <xdr:col>11</xdr:col>
      <xdr:colOff>98760</xdr:colOff>
      <xdr:row>1095</xdr:row>
      <xdr:rowOff>53340</xdr:rowOff>
    </xdr:to>
    <xdr:pic>
      <xdr:nvPicPr>
        <xdr:cNvPr id="61" name="Picture 60">
          <a:extLst>
            <a:ext uri="{FF2B5EF4-FFF2-40B4-BE49-F238E27FC236}">
              <a16:creationId xmlns:a16="http://schemas.microsoft.com/office/drawing/2014/main" id="{00000000-0008-0000-0100-00003D000000}"/>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2438400" y="118814850"/>
          <a:ext cx="4362150" cy="2114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1097</xdr:row>
      <xdr:rowOff>0</xdr:rowOff>
    </xdr:from>
    <xdr:to>
      <xdr:col>11</xdr:col>
      <xdr:colOff>132055</xdr:colOff>
      <xdr:row>1114</xdr:row>
      <xdr:rowOff>38099</xdr:rowOff>
    </xdr:to>
    <xdr:pic>
      <xdr:nvPicPr>
        <xdr:cNvPr id="62" name="Picture 61">
          <a:extLst>
            <a:ext uri="{FF2B5EF4-FFF2-40B4-BE49-F238E27FC236}">
              <a16:creationId xmlns:a16="http://schemas.microsoft.com/office/drawing/2014/main" id="{00000000-0008-0000-0100-00003E000000}"/>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2438400" y="121215150"/>
          <a:ext cx="4412590" cy="295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205</xdr:row>
      <xdr:rowOff>0</xdr:rowOff>
    </xdr:from>
    <xdr:to>
      <xdr:col>9</xdr:col>
      <xdr:colOff>571500</xdr:colOff>
      <xdr:row>225</xdr:row>
      <xdr:rowOff>133846</xdr:rowOff>
    </xdr:to>
    <xdr:pic>
      <xdr:nvPicPr>
        <xdr:cNvPr id="58" name="Picture 57">
          <a:extLst>
            <a:ext uri="{FF2B5EF4-FFF2-40B4-BE49-F238E27FC236}">
              <a16:creationId xmlns:a16="http://schemas.microsoft.com/office/drawing/2014/main" id="{00000000-0008-0000-0100-00003A00000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609600" y="34366200"/>
          <a:ext cx="5448300" cy="3490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192</xdr:row>
      <xdr:rowOff>0</xdr:rowOff>
    </xdr:from>
    <xdr:to>
      <xdr:col>10</xdr:col>
      <xdr:colOff>92066</xdr:colOff>
      <xdr:row>203</xdr:row>
      <xdr:rowOff>57149</xdr:rowOff>
    </xdr:to>
    <xdr:pic>
      <xdr:nvPicPr>
        <xdr:cNvPr id="60" name="Picture 59">
          <a:extLst>
            <a:ext uri="{FF2B5EF4-FFF2-40B4-BE49-F238E27FC236}">
              <a16:creationId xmlns:a16="http://schemas.microsoft.com/office/drawing/2014/main" id="{00000000-0008-0000-0100-00003C000000}"/>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609600" y="32186880"/>
          <a:ext cx="5570846" cy="1897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603250</xdr:colOff>
      <xdr:row>396</xdr:row>
      <xdr:rowOff>158750</xdr:rowOff>
    </xdr:from>
    <xdr:to>
      <xdr:col>16</xdr:col>
      <xdr:colOff>358140</xdr:colOff>
      <xdr:row>418</xdr:row>
      <xdr:rowOff>59690</xdr:rowOff>
    </xdr:to>
    <xdr:pic>
      <xdr:nvPicPr>
        <xdr:cNvPr id="63" name="Picture 62">
          <a:extLst>
            <a:ext uri="{FF2B5EF4-FFF2-40B4-BE49-F238E27FC236}">
              <a16:creationId xmlns:a16="http://schemas.microsoft.com/office/drawing/2014/main" id="{00000000-0008-0000-0100-00003F000000}"/>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603250" y="51638200"/>
          <a:ext cx="9512300" cy="353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375</xdr:row>
      <xdr:rowOff>0</xdr:rowOff>
    </xdr:from>
    <xdr:to>
      <xdr:col>17</xdr:col>
      <xdr:colOff>324485</xdr:colOff>
      <xdr:row>397</xdr:row>
      <xdr:rowOff>130810</xdr:rowOff>
    </xdr:to>
    <xdr:pic>
      <xdr:nvPicPr>
        <xdr:cNvPr id="64" name="Picture 63">
          <a:extLst>
            <a:ext uri="{FF2B5EF4-FFF2-40B4-BE49-F238E27FC236}">
              <a16:creationId xmlns:a16="http://schemas.microsoft.com/office/drawing/2014/main" id="{00000000-0008-0000-0100-000040000000}"/>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09600" y="48012350"/>
          <a:ext cx="10064750" cy="3759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420</xdr:row>
      <xdr:rowOff>25400</xdr:rowOff>
    </xdr:from>
    <xdr:to>
      <xdr:col>17</xdr:col>
      <xdr:colOff>304800</xdr:colOff>
      <xdr:row>440</xdr:row>
      <xdr:rowOff>132590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609600" y="55467250"/>
          <a:ext cx="10058400" cy="3405380"/>
        </a:xfrm>
        <a:prstGeom prst="rect">
          <a:avLst/>
        </a:prstGeom>
      </xdr:spPr>
    </xdr:pic>
    <xdr:clientData/>
  </xdr:twoCellAnchor>
  <xdr:twoCellAnchor editAs="oneCell">
    <xdr:from>
      <xdr:col>1</xdr:col>
      <xdr:colOff>0</xdr:colOff>
      <xdr:row>442</xdr:row>
      <xdr:rowOff>0</xdr:rowOff>
    </xdr:from>
    <xdr:to>
      <xdr:col>11</xdr:col>
      <xdr:colOff>473710</xdr:colOff>
      <xdr:row>471</xdr:row>
      <xdr:rowOff>17152</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1"/>
        <a:stretch>
          <a:fillRect/>
        </a:stretch>
      </xdr:blipFill>
      <xdr:spPr>
        <a:xfrm>
          <a:off x="609600" y="59074050"/>
          <a:ext cx="6565900" cy="4801242"/>
        </a:xfrm>
        <a:prstGeom prst="rect">
          <a:avLst/>
        </a:prstGeom>
      </xdr:spPr>
    </xdr:pic>
    <xdr:clientData/>
  </xdr:twoCellAnchor>
  <xdr:twoCellAnchor editAs="oneCell">
    <xdr:from>
      <xdr:col>1</xdr:col>
      <xdr:colOff>0</xdr:colOff>
      <xdr:row>243</xdr:row>
      <xdr:rowOff>0</xdr:rowOff>
    </xdr:from>
    <xdr:to>
      <xdr:col>12</xdr:col>
      <xdr:colOff>132715</xdr:colOff>
      <xdr:row>260</xdr:row>
      <xdr:rowOff>95885</xdr:rowOff>
    </xdr:to>
    <xdr:pic>
      <xdr:nvPicPr>
        <xdr:cNvPr id="66" name="Picture 65">
          <a:extLst>
            <a:ext uri="{FF2B5EF4-FFF2-40B4-BE49-F238E27FC236}">
              <a16:creationId xmlns:a16="http://schemas.microsoft.com/office/drawing/2014/main" id="{00000000-0008-0000-0100-000042000000}"/>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609600" y="40087550"/>
          <a:ext cx="6851650" cy="288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262</xdr:row>
      <xdr:rowOff>0</xdr:rowOff>
    </xdr:from>
    <xdr:ext cx="4549140" cy="1562232"/>
    <xdr:pic>
      <xdr:nvPicPr>
        <xdr:cNvPr id="67" name="Picture 26">
          <a:extLst>
            <a:ext uri="{FF2B5EF4-FFF2-40B4-BE49-F238E27FC236}">
              <a16:creationId xmlns:a16="http://schemas.microsoft.com/office/drawing/2014/main" id="{00000000-0008-0000-0100-00004300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609600" y="178600100"/>
          <a:ext cx="4549140" cy="1562232"/>
        </a:xfrm>
        <a:prstGeom prst="rect">
          <a:avLst/>
        </a:prstGeom>
        <a:noFill/>
      </xdr:spPr>
    </xdr:pic>
    <xdr:clientData/>
  </xdr:oneCellAnchor>
  <xdr:twoCellAnchor editAs="oneCell">
    <xdr:from>
      <xdr:col>1</xdr:col>
      <xdr:colOff>0</xdr:colOff>
      <xdr:row>272</xdr:row>
      <xdr:rowOff>0</xdr:rowOff>
    </xdr:from>
    <xdr:to>
      <xdr:col>11</xdr:col>
      <xdr:colOff>0</xdr:colOff>
      <xdr:row>313</xdr:row>
      <xdr:rowOff>15818</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3"/>
        <a:stretch>
          <a:fillRect/>
        </a:stretch>
      </xdr:blipFill>
      <xdr:spPr>
        <a:xfrm>
          <a:off x="609600" y="44875450"/>
          <a:ext cx="6096000" cy="6788728"/>
        </a:xfrm>
        <a:prstGeom prst="rect">
          <a:avLst/>
        </a:prstGeom>
      </xdr:spPr>
    </xdr:pic>
    <xdr:clientData/>
  </xdr:twoCellAnchor>
  <xdr:twoCellAnchor editAs="oneCell">
    <xdr:from>
      <xdr:col>1</xdr:col>
      <xdr:colOff>0</xdr:colOff>
      <xdr:row>312</xdr:row>
      <xdr:rowOff>95250</xdr:rowOff>
    </xdr:from>
    <xdr:to>
      <xdr:col>11</xdr:col>
      <xdr:colOff>16510</xdr:colOff>
      <xdr:row>344</xdr:row>
      <xdr:rowOff>21424</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4"/>
        <a:stretch>
          <a:fillRect/>
        </a:stretch>
      </xdr:blipFill>
      <xdr:spPr>
        <a:xfrm>
          <a:off x="609600" y="51574700"/>
          <a:ext cx="6108700" cy="5213184"/>
        </a:xfrm>
        <a:prstGeom prst="rect">
          <a:avLst/>
        </a:prstGeom>
      </xdr:spPr>
    </xdr:pic>
    <xdr:clientData/>
  </xdr:twoCellAnchor>
  <xdr:twoCellAnchor editAs="oneCell">
    <xdr:from>
      <xdr:col>1</xdr:col>
      <xdr:colOff>0</xdr:colOff>
      <xdr:row>572</xdr:row>
      <xdr:rowOff>0</xdr:rowOff>
    </xdr:from>
    <xdr:to>
      <xdr:col>9</xdr:col>
      <xdr:colOff>283201</xdr:colOff>
      <xdr:row>591</xdr:row>
      <xdr:rowOff>136759</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5"/>
        <a:stretch>
          <a:fillRect/>
        </a:stretch>
      </xdr:blipFill>
      <xdr:spPr>
        <a:xfrm>
          <a:off x="609600" y="92621100"/>
          <a:ext cx="5152381" cy="3209524"/>
        </a:xfrm>
        <a:prstGeom prst="rect">
          <a:avLst/>
        </a:prstGeom>
      </xdr:spPr>
    </xdr:pic>
    <xdr:clientData/>
  </xdr:twoCellAnchor>
  <xdr:twoCellAnchor editAs="oneCell">
    <xdr:from>
      <xdr:col>1</xdr:col>
      <xdr:colOff>0</xdr:colOff>
      <xdr:row>1381</xdr:row>
      <xdr:rowOff>0</xdr:rowOff>
    </xdr:from>
    <xdr:to>
      <xdr:col>10</xdr:col>
      <xdr:colOff>212648</xdr:colOff>
      <xdr:row>1412</xdr:row>
      <xdr:rowOff>151754</xdr:rowOff>
    </xdr:to>
    <xdr:pic>
      <xdr:nvPicPr>
        <xdr:cNvPr id="9" name="Picture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6"/>
        <a:stretch>
          <a:fillRect/>
        </a:stretch>
      </xdr:blipFill>
      <xdr:spPr>
        <a:xfrm>
          <a:off x="609600" y="173907450"/>
          <a:ext cx="5695238" cy="5171429"/>
        </a:xfrm>
        <a:prstGeom prst="rect">
          <a:avLst/>
        </a:prstGeom>
      </xdr:spPr>
    </xdr:pic>
    <xdr:clientData/>
  </xdr:twoCellAnchor>
  <xdr:twoCellAnchor editAs="oneCell">
    <xdr:from>
      <xdr:col>1</xdr:col>
      <xdr:colOff>0</xdr:colOff>
      <xdr:row>1624</xdr:row>
      <xdr:rowOff>0</xdr:rowOff>
    </xdr:from>
    <xdr:to>
      <xdr:col>10</xdr:col>
      <xdr:colOff>37409</xdr:colOff>
      <xdr:row>1643</xdr:row>
      <xdr:rowOff>54854</xdr:rowOff>
    </xdr:to>
    <xdr:pic>
      <xdr:nvPicPr>
        <xdr:cNvPr id="10" name="Picture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7"/>
        <a:stretch>
          <a:fillRect/>
        </a:stretch>
      </xdr:blipFill>
      <xdr:spPr>
        <a:xfrm>
          <a:off x="609600" y="195919725"/>
          <a:ext cx="5523809" cy="3123809"/>
        </a:xfrm>
        <a:prstGeom prst="rect">
          <a:avLst/>
        </a:prstGeom>
      </xdr:spPr>
    </xdr:pic>
    <xdr:clientData/>
  </xdr:twoCellAnchor>
  <xdr:twoCellAnchor editAs="oneCell">
    <xdr:from>
      <xdr:col>1</xdr:col>
      <xdr:colOff>0</xdr:colOff>
      <xdr:row>1451</xdr:row>
      <xdr:rowOff>0</xdr:rowOff>
    </xdr:from>
    <xdr:to>
      <xdr:col>10</xdr:col>
      <xdr:colOff>283125</xdr:colOff>
      <xdr:row>1500</xdr:row>
      <xdr:rowOff>136152</xdr:rowOff>
    </xdr:to>
    <xdr:pic>
      <xdr:nvPicPr>
        <xdr:cNvPr id="11" name="Picture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48"/>
        <a:stretch>
          <a:fillRect/>
        </a:stretch>
      </xdr:blipFill>
      <xdr:spPr>
        <a:xfrm>
          <a:off x="609600" y="185232675"/>
          <a:ext cx="5761905" cy="8066667"/>
        </a:xfrm>
        <a:prstGeom prst="rect">
          <a:avLst/>
        </a:prstGeom>
      </xdr:spPr>
    </xdr:pic>
    <xdr:clientData/>
  </xdr:twoCellAnchor>
  <xdr:twoCellAnchor editAs="oneCell">
    <xdr:from>
      <xdr:col>1</xdr:col>
      <xdr:colOff>0</xdr:colOff>
      <xdr:row>1501</xdr:row>
      <xdr:rowOff>0</xdr:rowOff>
    </xdr:from>
    <xdr:to>
      <xdr:col>10</xdr:col>
      <xdr:colOff>54553</xdr:colOff>
      <xdr:row>1515</xdr:row>
      <xdr:rowOff>75907</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49"/>
        <a:stretch>
          <a:fillRect/>
        </a:stretch>
      </xdr:blipFill>
      <xdr:spPr>
        <a:xfrm>
          <a:off x="609600" y="193328925"/>
          <a:ext cx="5533333" cy="2342857"/>
        </a:xfrm>
        <a:prstGeom prst="rect">
          <a:avLst/>
        </a:prstGeom>
      </xdr:spPr>
    </xdr:pic>
    <xdr:clientData/>
  </xdr:twoCellAnchor>
  <xdr:twoCellAnchor editAs="oneCell">
    <xdr:from>
      <xdr:col>1</xdr:col>
      <xdr:colOff>0</xdr:colOff>
      <xdr:row>1517</xdr:row>
      <xdr:rowOff>0</xdr:rowOff>
    </xdr:from>
    <xdr:to>
      <xdr:col>7</xdr:col>
      <xdr:colOff>113829</xdr:colOff>
      <xdr:row>1524</xdr:row>
      <xdr:rowOff>131288</xdr:rowOff>
    </xdr:to>
    <xdr:pic>
      <xdr:nvPicPr>
        <xdr:cNvPr id="13" name="Picture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50"/>
        <a:stretch>
          <a:fillRect/>
        </a:stretch>
      </xdr:blipFill>
      <xdr:spPr>
        <a:xfrm>
          <a:off x="609600" y="195919725"/>
          <a:ext cx="3771429" cy="1257143"/>
        </a:xfrm>
        <a:prstGeom prst="rect">
          <a:avLst/>
        </a:prstGeom>
      </xdr:spPr>
    </xdr:pic>
    <xdr:clientData/>
  </xdr:twoCellAnchor>
  <xdr:twoCellAnchor editAs="oneCell">
    <xdr:from>
      <xdr:col>1</xdr:col>
      <xdr:colOff>0</xdr:colOff>
      <xdr:row>1526</xdr:row>
      <xdr:rowOff>0</xdr:rowOff>
    </xdr:from>
    <xdr:to>
      <xdr:col>10</xdr:col>
      <xdr:colOff>245029</xdr:colOff>
      <xdr:row>1540</xdr:row>
      <xdr:rowOff>22574</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51"/>
        <a:stretch>
          <a:fillRect/>
        </a:stretch>
      </xdr:blipFill>
      <xdr:spPr>
        <a:xfrm>
          <a:off x="609600" y="197377050"/>
          <a:ext cx="5723809" cy="2285714"/>
        </a:xfrm>
        <a:prstGeom prst="rect">
          <a:avLst/>
        </a:prstGeom>
      </xdr:spPr>
    </xdr:pic>
    <xdr:clientData/>
  </xdr:twoCellAnchor>
  <xdr:twoCellAnchor editAs="oneCell">
    <xdr:from>
      <xdr:col>1</xdr:col>
      <xdr:colOff>0</xdr:colOff>
      <xdr:row>1645</xdr:row>
      <xdr:rowOff>0</xdr:rowOff>
    </xdr:from>
    <xdr:to>
      <xdr:col>10</xdr:col>
      <xdr:colOff>250743</xdr:colOff>
      <xdr:row>1674</xdr:row>
      <xdr:rowOff>130843</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52"/>
        <a:stretch>
          <a:fillRect/>
        </a:stretch>
      </xdr:blipFill>
      <xdr:spPr>
        <a:xfrm>
          <a:off x="609600" y="207902175"/>
          <a:ext cx="5733333" cy="4819048"/>
        </a:xfrm>
        <a:prstGeom prst="rect">
          <a:avLst/>
        </a:prstGeom>
      </xdr:spPr>
    </xdr:pic>
    <xdr:clientData/>
  </xdr:twoCellAnchor>
  <xdr:twoCellAnchor editAs="oneCell">
    <xdr:from>
      <xdr:col>1</xdr:col>
      <xdr:colOff>0</xdr:colOff>
      <xdr:row>1542</xdr:row>
      <xdr:rowOff>0</xdr:rowOff>
    </xdr:from>
    <xdr:to>
      <xdr:col>10</xdr:col>
      <xdr:colOff>16458</xdr:colOff>
      <xdr:row>1575</xdr:row>
      <xdr:rowOff>1237</xdr:rowOff>
    </xdr:to>
    <xdr:pic>
      <xdr:nvPicPr>
        <xdr:cNvPr id="16" name="Picture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53"/>
        <a:stretch>
          <a:fillRect/>
        </a:stretch>
      </xdr:blipFill>
      <xdr:spPr>
        <a:xfrm>
          <a:off x="609600" y="199967850"/>
          <a:ext cx="5495238" cy="5342857"/>
        </a:xfrm>
        <a:prstGeom prst="rect">
          <a:avLst/>
        </a:prstGeom>
      </xdr:spPr>
    </xdr:pic>
    <xdr:clientData/>
  </xdr:twoCellAnchor>
  <xdr:twoCellAnchor editAs="oneCell">
    <xdr:from>
      <xdr:col>1</xdr:col>
      <xdr:colOff>0</xdr:colOff>
      <xdr:row>1575</xdr:row>
      <xdr:rowOff>0</xdr:rowOff>
    </xdr:from>
    <xdr:to>
      <xdr:col>10</xdr:col>
      <xdr:colOff>54553</xdr:colOff>
      <xdr:row>1621</xdr:row>
      <xdr:rowOff>132401</xdr:rowOff>
    </xdr:to>
    <xdr:pic>
      <xdr:nvPicPr>
        <xdr:cNvPr id="17" name="Picture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54"/>
        <a:stretch>
          <a:fillRect/>
        </a:stretch>
      </xdr:blipFill>
      <xdr:spPr>
        <a:xfrm>
          <a:off x="609600" y="205311375"/>
          <a:ext cx="5533333" cy="7590476"/>
        </a:xfrm>
        <a:prstGeom prst="rect">
          <a:avLst/>
        </a:prstGeom>
      </xdr:spPr>
    </xdr:pic>
    <xdr:clientData/>
  </xdr:twoCellAnchor>
  <xdr:twoCellAnchor editAs="oneCell">
    <xdr:from>
      <xdr:col>1</xdr:col>
      <xdr:colOff>0</xdr:colOff>
      <xdr:row>1284</xdr:row>
      <xdr:rowOff>0</xdr:rowOff>
    </xdr:from>
    <xdr:to>
      <xdr:col>10</xdr:col>
      <xdr:colOff>37409</xdr:colOff>
      <xdr:row>1332</xdr:row>
      <xdr:rowOff>151409</xdr:rowOff>
    </xdr:to>
    <xdr:pic>
      <xdr:nvPicPr>
        <xdr:cNvPr id="18" name="Picture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55"/>
        <a:stretch>
          <a:fillRect/>
        </a:stretch>
      </xdr:blipFill>
      <xdr:spPr>
        <a:xfrm>
          <a:off x="609600" y="169373550"/>
          <a:ext cx="5523809" cy="7923809"/>
        </a:xfrm>
        <a:prstGeom prst="rect">
          <a:avLst/>
        </a:prstGeom>
      </xdr:spPr>
    </xdr:pic>
    <xdr:clientData/>
  </xdr:twoCellAnchor>
  <xdr:twoCellAnchor editAs="oneCell">
    <xdr:from>
      <xdr:col>1</xdr:col>
      <xdr:colOff>0</xdr:colOff>
      <xdr:row>1333</xdr:row>
      <xdr:rowOff>0</xdr:rowOff>
    </xdr:from>
    <xdr:to>
      <xdr:col>10</xdr:col>
      <xdr:colOff>130744</xdr:colOff>
      <xdr:row>1378</xdr:row>
      <xdr:rowOff>130519</xdr:rowOff>
    </xdr:to>
    <xdr:pic>
      <xdr:nvPicPr>
        <xdr:cNvPr id="19" name="Picture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56"/>
        <a:stretch>
          <a:fillRect/>
        </a:stretch>
      </xdr:blipFill>
      <xdr:spPr>
        <a:xfrm>
          <a:off x="609600" y="177307875"/>
          <a:ext cx="5609524" cy="7409524"/>
        </a:xfrm>
        <a:prstGeom prst="rect">
          <a:avLst/>
        </a:prstGeom>
      </xdr:spPr>
    </xdr:pic>
    <xdr:clientData/>
  </xdr:twoCellAnchor>
  <xdr:twoCellAnchor editAs="oneCell">
    <xdr:from>
      <xdr:col>1</xdr:col>
      <xdr:colOff>0</xdr:colOff>
      <xdr:row>1160</xdr:row>
      <xdr:rowOff>0</xdr:rowOff>
    </xdr:from>
    <xdr:to>
      <xdr:col>10</xdr:col>
      <xdr:colOff>365029</xdr:colOff>
      <xdr:row>1209</xdr:row>
      <xdr:rowOff>75199</xdr:rowOff>
    </xdr:to>
    <xdr:pic>
      <xdr:nvPicPr>
        <xdr:cNvPr id="20" name="Picture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57"/>
        <a:stretch>
          <a:fillRect/>
        </a:stretch>
      </xdr:blipFill>
      <xdr:spPr>
        <a:xfrm>
          <a:off x="609600" y="151885650"/>
          <a:ext cx="5847619" cy="8009524"/>
        </a:xfrm>
        <a:prstGeom prst="rect">
          <a:avLst/>
        </a:prstGeom>
      </xdr:spPr>
    </xdr:pic>
    <xdr:clientData/>
  </xdr:twoCellAnchor>
  <xdr:twoCellAnchor editAs="oneCell">
    <xdr:from>
      <xdr:col>1</xdr:col>
      <xdr:colOff>0</xdr:colOff>
      <xdr:row>1210</xdr:row>
      <xdr:rowOff>0</xdr:rowOff>
    </xdr:from>
    <xdr:to>
      <xdr:col>10</xdr:col>
      <xdr:colOff>132646</xdr:colOff>
      <xdr:row>1253</xdr:row>
      <xdr:rowOff>92464</xdr:rowOff>
    </xdr:to>
    <xdr:pic>
      <xdr:nvPicPr>
        <xdr:cNvPr id="21" name="Picture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58"/>
        <a:stretch>
          <a:fillRect/>
        </a:stretch>
      </xdr:blipFill>
      <xdr:spPr>
        <a:xfrm>
          <a:off x="609600" y="159981900"/>
          <a:ext cx="5628571" cy="7047619"/>
        </a:xfrm>
        <a:prstGeom prst="rect">
          <a:avLst/>
        </a:prstGeom>
      </xdr:spPr>
    </xdr:pic>
    <xdr:clientData/>
  </xdr:twoCellAnchor>
  <xdr:twoCellAnchor editAs="oneCell">
    <xdr:from>
      <xdr:col>1</xdr:col>
      <xdr:colOff>59055</xdr:colOff>
      <xdr:row>765</xdr:row>
      <xdr:rowOff>169545</xdr:rowOff>
    </xdr:from>
    <xdr:to>
      <xdr:col>8</xdr:col>
      <xdr:colOff>361950</xdr:colOff>
      <xdr:row>775</xdr:row>
      <xdr:rowOff>57282</xdr:rowOff>
    </xdr:to>
    <xdr:pic>
      <xdr:nvPicPr>
        <xdr:cNvPr id="22" name="Picture 26">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10"/>
        <a:srcRect/>
        <a:stretch>
          <a:fillRect/>
        </a:stretch>
      </xdr:blipFill>
      <xdr:spPr bwMode="auto">
        <a:xfrm>
          <a:off x="668655" y="131328795"/>
          <a:ext cx="4566285" cy="1598427"/>
        </a:xfrm>
        <a:prstGeom prst="rect">
          <a:avLst/>
        </a:prstGeom>
        <a:noFill/>
      </xdr:spPr>
    </xdr:pic>
    <xdr:clientData/>
  </xdr:twoCellAnchor>
  <xdr:twoCellAnchor editAs="oneCell">
    <xdr:from>
      <xdr:col>1</xdr:col>
      <xdr:colOff>26670</xdr:colOff>
      <xdr:row>718</xdr:row>
      <xdr:rowOff>102871</xdr:rowOff>
    </xdr:from>
    <xdr:to>
      <xdr:col>10</xdr:col>
      <xdr:colOff>57353</xdr:colOff>
      <xdr:row>742</xdr:row>
      <xdr:rowOff>97155</xdr:rowOff>
    </xdr:to>
    <xdr:pic>
      <xdr:nvPicPr>
        <xdr:cNvPr id="29" name="Picture 28">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59"/>
        <a:stretch>
          <a:fillRect/>
        </a:stretch>
      </xdr:blipFill>
      <xdr:spPr>
        <a:xfrm>
          <a:off x="636270" y="123203971"/>
          <a:ext cx="5517083" cy="4114799"/>
        </a:xfrm>
        <a:prstGeom prst="rect">
          <a:avLst/>
        </a:prstGeom>
      </xdr:spPr>
    </xdr:pic>
    <xdr:clientData/>
  </xdr:twoCellAnchor>
  <xdr:twoCellAnchor editAs="oneCell">
    <xdr:from>
      <xdr:col>0</xdr:col>
      <xdr:colOff>582930</xdr:colOff>
      <xdr:row>743</xdr:row>
      <xdr:rowOff>53340</xdr:rowOff>
    </xdr:from>
    <xdr:to>
      <xdr:col>10</xdr:col>
      <xdr:colOff>93345</xdr:colOff>
      <xdr:row>763</xdr:row>
      <xdr:rowOff>94184</xdr:rowOff>
    </xdr:to>
    <xdr:pic>
      <xdr:nvPicPr>
        <xdr:cNvPr id="30" name="Picture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60"/>
        <a:stretch>
          <a:fillRect/>
        </a:stretch>
      </xdr:blipFill>
      <xdr:spPr>
        <a:xfrm>
          <a:off x="582930" y="127440690"/>
          <a:ext cx="5617845" cy="3469844"/>
        </a:xfrm>
        <a:prstGeom prst="rect">
          <a:avLst/>
        </a:prstGeom>
      </xdr:spPr>
    </xdr:pic>
    <xdr:clientData/>
  </xdr:twoCellAnchor>
  <xdr:twoCellAnchor editAs="oneCell">
    <xdr:from>
      <xdr:col>0</xdr:col>
      <xdr:colOff>600075</xdr:colOff>
      <xdr:row>777</xdr:row>
      <xdr:rowOff>57150</xdr:rowOff>
    </xdr:from>
    <xdr:to>
      <xdr:col>9</xdr:col>
      <xdr:colOff>439731</xdr:colOff>
      <xdr:row>815</xdr:row>
      <xdr:rowOff>129540</xdr:rowOff>
    </xdr:to>
    <xdr:pic>
      <xdr:nvPicPr>
        <xdr:cNvPr id="31" name="Picture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61"/>
        <a:stretch>
          <a:fillRect/>
        </a:stretch>
      </xdr:blipFill>
      <xdr:spPr>
        <a:xfrm>
          <a:off x="600075" y="133273800"/>
          <a:ext cx="5316531" cy="6591300"/>
        </a:xfrm>
        <a:prstGeom prst="rect">
          <a:avLst/>
        </a:prstGeom>
      </xdr:spPr>
    </xdr:pic>
    <xdr:clientData/>
  </xdr:twoCellAnchor>
  <xdr:twoCellAnchor editAs="oneCell">
    <xdr:from>
      <xdr:col>0</xdr:col>
      <xdr:colOff>598585</xdr:colOff>
      <xdr:row>814</xdr:row>
      <xdr:rowOff>40728</xdr:rowOff>
    </xdr:from>
    <xdr:to>
      <xdr:col>9</xdr:col>
      <xdr:colOff>415290</xdr:colOff>
      <xdr:row>821</xdr:row>
      <xdr:rowOff>98435</xdr:rowOff>
    </xdr:to>
    <xdr:pic>
      <xdr:nvPicPr>
        <xdr:cNvPr id="33" name="Picture 32">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62"/>
        <a:stretch>
          <a:fillRect/>
        </a:stretch>
      </xdr:blipFill>
      <xdr:spPr>
        <a:xfrm>
          <a:off x="598585" y="139601028"/>
          <a:ext cx="5303105" cy="1261667"/>
        </a:xfrm>
        <a:prstGeom prst="rect">
          <a:avLst/>
        </a:prstGeom>
      </xdr:spPr>
    </xdr:pic>
    <xdr:clientData/>
  </xdr:twoCellAnchor>
  <xdr:twoCellAnchor editAs="oneCell">
    <xdr:from>
      <xdr:col>0</xdr:col>
      <xdr:colOff>568261</xdr:colOff>
      <xdr:row>853</xdr:row>
      <xdr:rowOff>35747</xdr:rowOff>
    </xdr:from>
    <xdr:to>
      <xdr:col>9</xdr:col>
      <xdr:colOff>472440</xdr:colOff>
      <xdr:row>867</xdr:row>
      <xdr:rowOff>55949</xdr:rowOff>
    </xdr:to>
    <xdr:pic>
      <xdr:nvPicPr>
        <xdr:cNvPr id="35" name="Picture 34">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3"/>
        <a:stretch>
          <a:fillRect/>
        </a:stretch>
      </xdr:blipFill>
      <xdr:spPr>
        <a:xfrm>
          <a:off x="568261" y="141139097"/>
          <a:ext cx="5386769" cy="2430027"/>
        </a:xfrm>
        <a:prstGeom prst="rect">
          <a:avLst/>
        </a:prstGeom>
      </xdr:spPr>
    </xdr:pic>
    <xdr:clientData/>
  </xdr:twoCellAnchor>
  <xdr:twoCellAnchor editAs="oneCell">
    <xdr:from>
      <xdr:col>1</xdr:col>
      <xdr:colOff>564</xdr:colOff>
      <xdr:row>867</xdr:row>
      <xdr:rowOff>140396</xdr:rowOff>
    </xdr:from>
    <xdr:to>
      <xdr:col>9</xdr:col>
      <xdr:colOff>457200</xdr:colOff>
      <xdr:row>878</xdr:row>
      <xdr:rowOff>16000</xdr:rowOff>
    </xdr:to>
    <xdr:pic>
      <xdr:nvPicPr>
        <xdr:cNvPr id="38" name="Picture 37">
          <a:extLst>
            <a:ext uri="{FF2B5EF4-FFF2-40B4-BE49-F238E27FC236}">
              <a16:creationId xmlns:a16="http://schemas.microsoft.com/office/drawing/2014/main" id="{00000000-0008-0000-0100-000026000000}"/>
            </a:ext>
          </a:extLst>
        </xdr:cNvPr>
        <xdr:cNvPicPr>
          <a:picLocks noChangeAspect="1"/>
        </xdr:cNvPicPr>
      </xdr:nvPicPr>
      <xdr:blipFill>
        <a:blip xmlns:r="http://schemas.openxmlformats.org/officeDocument/2006/relationships" r:embed="rId64"/>
        <a:stretch>
          <a:fillRect/>
        </a:stretch>
      </xdr:blipFill>
      <xdr:spPr>
        <a:xfrm>
          <a:off x="610164" y="143644046"/>
          <a:ext cx="5333436" cy="1757744"/>
        </a:xfrm>
        <a:prstGeom prst="rect">
          <a:avLst/>
        </a:prstGeom>
      </xdr:spPr>
    </xdr:pic>
    <xdr:clientData/>
  </xdr:twoCellAnchor>
  <xdr:twoCellAnchor editAs="oneCell">
    <xdr:from>
      <xdr:col>1</xdr:col>
      <xdr:colOff>0</xdr:colOff>
      <xdr:row>879</xdr:row>
      <xdr:rowOff>0</xdr:rowOff>
    </xdr:from>
    <xdr:to>
      <xdr:col>11</xdr:col>
      <xdr:colOff>87630</xdr:colOff>
      <xdr:row>892</xdr:row>
      <xdr:rowOff>86495</xdr:rowOff>
    </xdr:to>
    <xdr:pic>
      <xdr:nvPicPr>
        <xdr:cNvPr id="40" name="Picture 39">
          <a:extLst>
            <a:ext uri="{FF2B5EF4-FFF2-40B4-BE49-F238E27FC236}">
              <a16:creationId xmlns:a16="http://schemas.microsoft.com/office/drawing/2014/main" id="{00000000-0008-0000-0100-000028000000}"/>
            </a:ext>
          </a:extLst>
        </xdr:cNvPr>
        <xdr:cNvPicPr>
          <a:picLocks noChangeAspect="1"/>
        </xdr:cNvPicPr>
      </xdr:nvPicPr>
      <xdr:blipFill>
        <a:blip xmlns:r="http://schemas.openxmlformats.org/officeDocument/2006/relationships" r:embed="rId65"/>
        <a:stretch>
          <a:fillRect/>
        </a:stretch>
      </xdr:blipFill>
      <xdr:spPr>
        <a:xfrm>
          <a:off x="609600" y="150704550"/>
          <a:ext cx="6181725" cy="2313440"/>
        </a:xfrm>
        <a:prstGeom prst="rect">
          <a:avLst/>
        </a:prstGeom>
      </xdr:spPr>
    </xdr:pic>
    <xdr:clientData/>
  </xdr:twoCellAnchor>
  <xdr:twoCellAnchor editAs="oneCell">
    <xdr:from>
      <xdr:col>0</xdr:col>
      <xdr:colOff>592889</xdr:colOff>
      <xdr:row>893</xdr:row>
      <xdr:rowOff>49967</xdr:rowOff>
    </xdr:from>
    <xdr:to>
      <xdr:col>10</xdr:col>
      <xdr:colOff>325895</xdr:colOff>
      <xdr:row>919</xdr:row>
      <xdr:rowOff>20956</xdr:rowOff>
    </xdr:to>
    <xdr:pic>
      <xdr:nvPicPr>
        <xdr:cNvPr id="41" name="Picture 40">
          <a:extLst>
            <a:ext uri="{FF2B5EF4-FFF2-40B4-BE49-F238E27FC236}">
              <a16:creationId xmlns:a16="http://schemas.microsoft.com/office/drawing/2014/main" id="{00000000-0008-0000-0100-000029000000}"/>
            </a:ext>
          </a:extLst>
        </xdr:cNvPr>
        <xdr:cNvPicPr>
          <a:picLocks noChangeAspect="1"/>
        </xdr:cNvPicPr>
      </xdr:nvPicPr>
      <xdr:blipFill>
        <a:blip xmlns:r="http://schemas.openxmlformats.org/officeDocument/2006/relationships" r:embed="rId66"/>
        <a:stretch>
          <a:fillRect/>
        </a:stretch>
      </xdr:blipFill>
      <xdr:spPr>
        <a:xfrm>
          <a:off x="592889" y="153154817"/>
          <a:ext cx="5825196" cy="4424879"/>
        </a:xfrm>
        <a:prstGeom prst="rect">
          <a:avLst/>
        </a:prstGeom>
      </xdr:spPr>
    </xdr:pic>
    <xdr:clientData/>
  </xdr:twoCellAnchor>
  <xdr:twoCellAnchor editAs="oneCell">
    <xdr:from>
      <xdr:col>0</xdr:col>
      <xdr:colOff>606762</xdr:colOff>
      <xdr:row>919</xdr:row>
      <xdr:rowOff>154304</xdr:rowOff>
    </xdr:from>
    <xdr:to>
      <xdr:col>10</xdr:col>
      <xdr:colOff>288218</xdr:colOff>
      <xdr:row>947</xdr:row>
      <xdr:rowOff>448</xdr:rowOff>
    </xdr:to>
    <xdr:pic>
      <xdr:nvPicPr>
        <xdr:cNvPr id="42" name="Picture 41">
          <a:extLst>
            <a:ext uri="{FF2B5EF4-FFF2-40B4-BE49-F238E27FC236}">
              <a16:creationId xmlns:a16="http://schemas.microsoft.com/office/drawing/2014/main" id="{00000000-0008-0000-0100-00002A000000}"/>
            </a:ext>
          </a:extLst>
        </xdr:cNvPr>
        <xdr:cNvPicPr>
          <a:picLocks noChangeAspect="1"/>
        </xdr:cNvPicPr>
      </xdr:nvPicPr>
      <xdr:blipFill>
        <a:blip xmlns:r="http://schemas.openxmlformats.org/officeDocument/2006/relationships" r:embed="rId67"/>
        <a:stretch>
          <a:fillRect/>
        </a:stretch>
      </xdr:blipFill>
      <xdr:spPr>
        <a:xfrm>
          <a:off x="606762" y="157716854"/>
          <a:ext cx="5773646" cy="4646744"/>
        </a:xfrm>
        <a:prstGeom prst="rect">
          <a:avLst/>
        </a:prstGeom>
      </xdr:spPr>
    </xdr:pic>
    <xdr:clientData/>
  </xdr:twoCellAnchor>
  <xdr:twoCellAnchor editAs="oneCell">
    <xdr:from>
      <xdr:col>0</xdr:col>
      <xdr:colOff>539884</xdr:colOff>
      <xdr:row>823</xdr:row>
      <xdr:rowOff>101313</xdr:rowOff>
    </xdr:from>
    <xdr:to>
      <xdr:col>10</xdr:col>
      <xdr:colOff>53419</xdr:colOff>
      <xdr:row>837</xdr:row>
      <xdr:rowOff>0</xdr:rowOff>
    </xdr:to>
    <xdr:pic>
      <xdr:nvPicPr>
        <xdr:cNvPr id="2" name="Picture 1">
          <a:extLst>
            <a:ext uri="{FF2B5EF4-FFF2-40B4-BE49-F238E27FC236}">
              <a16:creationId xmlns:a16="http://schemas.microsoft.com/office/drawing/2014/main" id="{3B7E80BA-55DC-E53F-D8C5-DEDCBCBEA92C}"/>
            </a:ext>
          </a:extLst>
        </xdr:cNvPr>
        <xdr:cNvPicPr>
          <a:picLocks noChangeAspect="1"/>
        </xdr:cNvPicPr>
      </xdr:nvPicPr>
      <xdr:blipFill>
        <a:blip xmlns:r="http://schemas.openxmlformats.org/officeDocument/2006/relationships" r:embed="rId68"/>
        <a:stretch>
          <a:fillRect/>
        </a:stretch>
      </xdr:blipFill>
      <xdr:spPr>
        <a:xfrm>
          <a:off x="539884" y="141204663"/>
          <a:ext cx="5609535" cy="2295177"/>
        </a:xfrm>
        <a:prstGeom prst="rect">
          <a:avLst/>
        </a:prstGeom>
      </xdr:spPr>
    </xdr:pic>
    <xdr:clientData/>
  </xdr:twoCellAnchor>
  <xdr:twoCellAnchor editAs="oneCell">
    <xdr:from>
      <xdr:col>0</xdr:col>
      <xdr:colOff>567691</xdr:colOff>
      <xdr:row>836</xdr:row>
      <xdr:rowOff>153964</xdr:rowOff>
    </xdr:from>
    <xdr:to>
      <xdr:col>10</xdr:col>
      <xdr:colOff>15241</xdr:colOff>
      <xdr:row>851</xdr:row>
      <xdr:rowOff>15272</xdr:rowOff>
    </xdr:to>
    <xdr:pic>
      <xdr:nvPicPr>
        <xdr:cNvPr id="3" name="Picture 2">
          <a:extLst>
            <a:ext uri="{FF2B5EF4-FFF2-40B4-BE49-F238E27FC236}">
              <a16:creationId xmlns:a16="http://schemas.microsoft.com/office/drawing/2014/main" id="{3A72F4BE-2CE3-5666-8D8F-B114C7FABAC8}"/>
            </a:ext>
          </a:extLst>
        </xdr:cNvPr>
        <xdr:cNvPicPr>
          <a:picLocks noChangeAspect="1"/>
        </xdr:cNvPicPr>
      </xdr:nvPicPr>
      <xdr:blipFill>
        <a:blip xmlns:r="http://schemas.openxmlformats.org/officeDocument/2006/relationships" r:embed="rId69"/>
        <a:stretch>
          <a:fillRect/>
        </a:stretch>
      </xdr:blipFill>
      <xdr:spPr>
        <a:xfrm>
          <a:off x="567691" y="143486164"/>
          <a:ext cx="5547360" cy="2436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23</xdr:row>
      <xdr:rowOff>5714</xdr:rowOff>
    </xdr:from>
    <xdr:to>
      <xdr:col>10</xdr:col>
      <xdr:colOff>55245</xdr:colOff>
      <xdr:row>44</xdr:row>
      <xdr:rowOff>109949</xdr:rowOff>
    </xdr:to>
    <xdr:pic>
      <xdr:nvPicPr>
        <xdr:cNvPr id="3074" name="Picture 2">
          <a:extLst>
            <a:ext uri="{FF2B5EF4-FFF2-40B4-BE49-F238E27FC236}">
              <a16:creationId xmlns:a16="http://schemas.microsoft.com/office/drawing/2014/main" id="{00000000-0008-0000-02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19125" y="3729989"/>
          <a:ext cx="5532120" cy="3504660"/>
        </a:xfrm>
        <a:prstGeom prst="rect">
          <a:avLst/>
        </a:prstGeom>
        <a:noFill/>
      </xdr:spPr>
    </xdr:pic>
    <xdr:clientData/>
  </xdr:twoCellAnchor>
  <xdr:twoCellAnchor editAs="oneCell">
    <xdr:from>
      <xdr:col>1</xdr:col>
      <xdr:colOff>0</xdr:colOff>
      <xdr:row>193</xdr:row>
      <xdr:rowOff>0</xdr:rowOff>
    </xdr:from>
    <xdr:to>
      <xdr:col>8</xdr:col>
      <xdr:colOff>563880</xdr:colOff>
      <xdr:row>212</xdr:row>
      <xdr:rowOff>1074</xdr:rowOff>
    </xdr:to>
    <xdr:pic>
      <xdr:nvPicPr>
        <xdr:cNvPr id="3076" name="Picture 4">
          <a:extLst>
            <a:ext uri="{FF2B5EF4-FFF2-40B4-BE49-F238E27FC236}">
              <a16:creationId xmlns:a16="http://schemas.microsoft.com/office/drawing/2014/main" id="{00000000-0008-0000-0200-0000040C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9600" y="12405360"/>
          <a:ext cx="4831080" cy="3181880"/>
        </a:xfrm>
        <a:prstGeom prst="rect">
          <a:avLst/>
        </a:prstGeom>
        <a:noFill/>
      </xdr:spPr>
    </xdr:pic>
    <xdr:clientData/>
  </xdr:twoCellAnchor>
  <xdr:twoCellAnchor editAs="oneCell">
    <xdr:from>
      <xdr:col>1</xdr:col>
      <xdr:colOff>0</xdr:colOff>
      <xdr:row>232</xdr:row>
      <xdr:rowOff>0</xdr:rowOff>
    </xdr:from>
    <xdr:to>
      <xdr:col>8</xdr:col>
      <xdr:colOff>556260</xdr:colOff>
      <xdr:row>253</xdr:row>
      <xdr:rowOff>45111</xdr:rowOff>
    </xdr:to>
    <xdr:pic>
      <xdr:nvPicPr>
        <xdr:cNvPr id="3077" name="Picture 5">
          <a:extLst>
            <a:ext uri="{FF2B5EF4-FFF2-40B4-BE49-F238E27FC236}">
              <a16:creationId xmlns:a16="http://schemas.microsoft.com/office/drawing/2014/main" id="{00000000-0008-0000-0200-0000050C0000}"/>
            </a:ext>
          </a:extLst>
        </xdr:cNvPr>
        <xdr:cNvPicPr>
          <a:picLocks noChangeAspect="1" noChangeArrowheads="1"/>
        </xdr:cNvPicPr>
      </xdr:nvPicPr>
      <xdr:blipFill>
        <a:blip xmlns:r="http://schemas.openxmlformats.org/officeDocument/2006/relationships" r:embed="rId3"/>
        <a:srcRect/>
        <a:stretch>
          <a:fillRect/>
        </a:stretch>
      </xdr:blipFill>
      <xdr:spPr bwMode="auto">
        <a:xfrm>
          <a:off x="609600" y="15758159"/>
          <a:ext cx="4823460" cy="3569905"/>
        </a:xfrm>
        <a:prstGeom prst="rect">
          <a:avLst/>
        </a:prstGeom>
        <a:noFill/>
      </xdr:spPr>
    </xdr:pic>
    <xdr:clientData/>
  </xdr:twoCellAnchor>
  <xdr:twoCellAnchor editAs="oneCell">
    <xdr:from>
      <xdr:col>1</xdr:col>
      <xdr:colOff>1</xdr:colOff>
      <xdr:row>180</xdr:row>
      <xdr:rowOff>1</xdr:rowOff>
    </xdr:from>
    <xdr:to>
      <xdr:col>9</xdr:col>
      <xdr:colOff>9257</xdr:colOff>
      <xdr:row>192</xdr:row>
      <xdr:rowOff>10887</xdr:rowOff>
    </xdr:to>
    <xdr:pic>
      <xdr:nvPicPr>
        <xdr:cNvPr id="11" name="Picture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09601" y="8817430"/>
          <a:ext cx="4886056" cy="1970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216</xdr:row>
      <xdr:rowOff>0</xdr:rowOff>
    </xdr:from>
    <xdr:to>
      <xdr:col>9</xdr:col>
      <xdr:colOff>27294</xdr:colOff>
      <xdr:row>222</xdr:row>
      <xdr:rowOff>152400</xdr:rowOff>
    </xdr:to>
    <xdr:pic>
      <xdr:nvPicPr>
        <xdr:cNvPr id="12" name="Picture 11">
          <a:extLst>
            <a:ext uri="{FF2B5EF4-FFF2-40B4-BE49-F238E27FC236}">
              <a16:creationId xmlns:a16="http://schemas.microsoft.com/office/drawing/2014/main" id="{00000000-0008-0000-0200-00000C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9600" y="14695714"/>
          <a:ext cx="4904094" cy="1132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223</xdr:row>
      <xdr:rowOff>0</xdr:rowOff>
    </xdr:from>
    <xdr:to>
      <xdr:col>9</xdr:col>
      <xdr:colOff>142368</xdr:colOff>
      <xdr:row>230</xdr:row>
      <xdr:rowOff>130629</xdr:rowOff>
    </xdr:to>
    <xdr:pic>
      <xdr:nvPicPr>
        <xdr:cNvPr id="13" name="Picture 12">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09600" y="15838714"/>
          <a:ext cx="5019168" cy="1273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257</xdr:row>
      <xdr:rowOff>0</xdr:rowOff>
    </xdr:from>
    <xdr:to>
      <xdr:col>12</xdr:col>
      <xdr:colOff>142019</xdr:colOff>
      <xdr:row>277</xdr:row>
      <xdr:rowOff>104357</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7"/>
        <a:stretch>
          <a:fillRect/>
        </a:stretch>
      </xdr:blipFill>
      <xdr:spPr>
        <a:xfrm>
          <a:off x="609600" y="21212175"/>
          <a:ext cx="6847619" cy="3342857"/>
        </a:xfrm>
        <a:prstGeom prst="rect">
          <a:avLst/>
        </a:prstGeom>
      </xdr:spPr>
    </xdr:pic>
    <xdr:clientData/>
  </xdr:twoCellAnchor>
  <xdr:twoCellAnchor editAs="oneCell">
    <xdr:from>
      <xdr:col>1</xdr:col>
      <xdr:colOff>0</xdr:colOff>
      <xdr:row>279</xdr:row>
      <xdr:rowOff>0</xdr:rowOff>
    </xdr:from>
    <xdr:to>
      <xdr:col>8</xdr:col>
      <xdr:colOff>513752</xdr:colOff>
      <xdr:row>297</xdr:row>
      <xdr:rowOff>104398</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8"/>
        <a:stretch>
          <a:fillRect/>
        </a:stretch>
      </xdr:blipFill>
      <xdr:spPr>
        <a:xfrm>
          <a:off x="609600" y="24774525"/>
          <a:ext cx="4780952" cy="3019048"/>
        </a:xfrm>
        <a:prstGeom prst="rect">
          <a:avLst/>
        </a:prstGeom>
      </xdr:spPr>
    </xdr:pic>
    <xdr:clientData/>
  </xdr:twoCellAnchor>
  <xdr:twoCellAnchor editAs="oneCell">
    <xdr:from>
      <xdr:col>1</xdr:col>
      <xdr:colOff>0</xdr:colOff>
      <xdr:row>300</xdr:row>
      <xdr:rowOff>0</xdr:rowOff>
    </xdr:from>
    <xdr:to>
      <xdr:col>12</xdr:col>
      <xdr:colOff>218209</xdr:colOff>
      <xdr:row>320</xdr:row>
      <xdr:rowOff>66262</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9"/>
        <a:stretch>
          <a:fillRect/>
        </a:stretch>
      </xdr:blipFill>
      <xdr:spPr>
        <a:xfrm>
          <a:off x="609600" y="28174950"/>
          <a:ext cx="6923809" cy="3304762"/>
        </a:xfrm>
        <a:prstGeom prst="rect">
          <a:avLst/>
        </a:prstGeom>
      </xdr:spPr>
    </xdr:pic>
    <xdr:clientData/>
  </xdr:twoCellAnchor>
  <xdr:twoCellAnchor editAs="oneCell">
    <xdr:from>
      <xdr:col>1</xdr:col>
      <xdr:colOff>0</xdr:colOff>
      <xdr:row>321</xdr:row>
      <xdr:rowOff>0</xdr:rowOff>
    </xdr:from>
    <xdr:to>
      <xdr:col>12</xdr:col>
      <xdr:colOff>208686</xdr:colOff>
      <xdr:row>342</xdr:row>
      <xdr:rowOff>104337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0"/>
        <a:stretch>
          <a:fillRect/>
        </a:stretch>
      </xdr:blipFill>
      <xdr:spPr>
        <a:xfrm>
          <a:off x="609600" y="31575375"/>
          <a:ext cx="6914286" cy="3504762"/>
        </a:xfrm>
        <a:prstGeom prst="rect">
          <a:avLst/>
        </a:prstGeom>
      </xdr:spPr>
    </xdr:pic>
    <xdr:clientData/>
  </xdr:twoCellAnchor>
  <xdr:twoCellAnchor editAs="oneCell">
    <xdr:from>
      <xdr:col>1</xdr:col>
      <xdr:colOff>0</xdr:colOff>
      <xdr:row>8</xdr:row>
      <xdr:rowOff>0</xdr:rowOff>
    </xdr:from>
    <xdr:to>
      <xdr:col>11</xdr:col>
      <xdr:colOff>351619</xdr:colOff>
      <xdr:row>10</xdr:row>
      <xdr:rowOff>9483</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1"/>
        <a:stretch>
          <a:fillRect/>
        </a:stretch>
      </xdr:blipFill>
      <xdr:spPr>
        <a:xfrm>
          <a:off x="609600" y="1295400"/>
          <a:ext cx="6447619" cy="333333"/>
        </a:xfrm>
        <a:prstGeom prst="rect">
          <a:avLst/>
        </a:prstGeom>
      </xdr:spPr>
    </xdr:pic>
    <xdr:clientData/>
  </xdr:twoCellAnchor>
  <xdr:twoCellAnchor editAs="oneCell">
    <xdr:from>
      <xdr:col>1</xdr:col>
      <xdr:colOff>0</xdr:colOff>
      <xdr:row>10</xdr:row>
      <xdr:rowOff>0</xdr:rowOff>
    </xdr:from>
    <xdr:to>
      <xdr:col>11</xdr:col>
      <xdr:colOff>370667</xdr:colOff>
      <xdr:row>19</xdr:row>
      <xdr:rowOff>161723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2"/>
        <a:stretch>
          <a:fillRect/>
        </a:stretch>
      </xdr:blipFill>
      <xdr:spPr>
        <a:xfrm>
          <a:off x="609600" y="1619250"/>
          <a:ext cx="6466667" cy="1619048"/>
        </a:xfrm>
        <a:prstGeom prst="rect">
          <a:avLst/>
        </a:prstGeom>
      </xdr:spPr>
    </xdr:pic>
    <xdr:clientData/>
  </xdr:twoCellAnchor>
  <xdr:twoCellAnchor editAs="oneCell">
    <xdr:from>
      <xdr:col>1</xdr:col>
      <xdr:colOff>0</xdr:colOff>
      <xdr:row>20</xdr:row>
      <xdr:rowOff>0</xdr:rowOff>
    </xdr:from>
    <xdr:to>
      <xdr:col>10</xdr:col>
      <xdr:colOff>342171</xdr:colOff>
      <xdr:row>21</xdr:row>
      <xdr:rowOff>114265</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13"/>
        <a:stretch>
          <a:fillRect/>
        </a:stretch>
      </xdr:blipFill>
      <xdr:spPr>
        <a:xfrm>
          <a:off x="609600" y="3238500"/>
          <a:ext cx="5828571" cy="276190"/>
        </a:xfrm>
        <a:prstGeom prst="rect">
          <a:avLst/>
        </a:prstGeom>
      </xdr:spPr>
    </xdr:pic>
    <xdr:clientData/>
  </xdr:twoCellAnchor>
  <xdr:twoCellAnchor editAs="oneCell">
    <xdr:from>
      <xdr:col>1</xdr:col>
      <xdr:colOff>0</xdr:colOff>
      <xdr:row>45</xdr:row>
      <xdr:rowOff>0</xdr:rowOff>
    </xdr:from>
    <xdr:to>
      <xdr:col>11</xdr:col>
      <xdr:colOff>399238</xdr:colOff>
      <xdr:row>54</xdr:row>
      <xdr:rowOff>95056</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4"/>
        <a:stretch>
          <a:fillRect/>
        </a:stretch>
      </xdr:blipFill>
      <xdr:spPr>
        <a:xfrm>
          <a:off x="609600" y="7286625"/>
          <a:ext cx="6495238" cy="1552381"/>
        </a:xfrm>
        <a:prstGeom prst="rect">
          <a:avLst/>
        </a:prstGeom>
      </xdr:spPr>
    </xdr:pic>
    <xdr:clientData/>
  </xdr:twoCellAnchor>
  <xdr:twoCellAnchor editAs="oneCell">
    <xdr:from>
      <xdr:col>1</xdr:col>
      <xdr:colOff>0</xdr:colOff>
      <xdr:row>58</xdr:row>
      <xdr:rowOff>0</xdr:rowOff>
    </xdr:from>
    <xdr:to>
      <xdr:col>13</xdr:col>
      <xdr:colOff>208609</xdr:colOff>
      <xdr:row>71</xdr:row>
      <xdr:rowOff>75927</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5"/>
        <a:stretch>
          <a:fillRect/>
        </a:stretch>
      </xdr:blipFill>
      <xdr:spPr>
        <a:xfrm>
          <a:off x="609600" y="9067800"/>
          <a:ext cx="7523809" cy="2180952"/>
        </a:xfrm>
        <a:prstGeom prst="rect">
          <a:avLst/>
        </a:prstGeom>
      </xdr:spPr>
    </xdr:pic>
    <xdr:clientData/>
  </xdr:twoCellAnchor>
  <xdr:twoCellAnchor editAs="oneCell">
    <xdr:from>
      <xdr:col>1</xdr:col>
      <xdr:colOff>0</xdr:colOff>
      <xdr:row>75</xdr:row>
      <xdr:rowOff>0</xdr:rowOff>
    </xdr:from>
    <xdr:to>
      <xdr:col>11</xdr:col>
      <xdr:colOff>418286</xdr:colOff>
      <xdr:row>96</xdr:row>
      <xdr:rowOff>56718</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a:blip xmlns:r="http://schemas.openxmlformats.org/officeDocument/2006/relationships" r:embed="rId16"/>
        <a:stretch>
          <a:fillRect/>
        </a:stretch>
      </xdr:blipFill>
      <xdr:spPr>
        <a:xfrm>
          <a:off x="609600" y="11496675"/>
          <a:ext cx="6514286" cy="3457143"/>
        </a:xfrm>
        <a:prstGeom prst="rect">
          <a:avLst/>
        </a:prstGeom>
      </xdr:spPr>
    </xdr:pic>
    <xdr:clientData/>
  </xdr:twoCellAnchor>
  <xdr:twoCellAnchor editAs="oneCell">
    <xdr:from>
      <xdr:col>1</xdr:col>
      <xdr:colOff>0</xdr:colOff>
      <xdr:row>97</xdr:row>
      <xdr:rowOff>0</xdr:rowOff>
    </xdr:from>
    <xdr:to>
      <xdr:col>11</xdr:col>
      <xdr:colOff>542925</xdr:colOff>
      <xdr:row>124</xdr:row>
      <xdr:rowOff>149235</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a:blip xmlns:r="http://schemas.openxmlformats.org/officeDocument/2006/relationships" r:embed="rId17"/>
        <a:stretch>
          <a:fillRect/>
        </a:stretch>
      </xdr:blipFill>
      <xdr:spPr>
        <a:xfrm>
          <a:off x="609600" y="15059025"/>
          <a:ext cx="6638925" cy="4521210"/>
        </a:xfrm>
        <a:prstGeom prst="rect">
          <a:avLst/>
        </a:prstGeom>
      </xdr:spPr>
    </xdr:pic>
    <xdr:clientData/>
  </xdr:twoCellAnchor>
  <xdr:twoCellAnchor editAs="oneCell">
    <xdr:from>
      <xdr:col>1</xdr:col>
      <xdr:colOff>1</xdr:colOff>
      <xdr:row>125</xdr:row>
      <xdr:rowOff>0</xdr:rowOff>
    </xdr:from>
    <xdr:to>
      <xdr:col>11</xdr:col>
      <xdr:colOff>495301</xdr:colOff>
      <xdr:row>151</xdr:row>
      <xdr:rowOff>46979</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8"/>
        <a:stretch>
          <a:fillRect/>
        </a:stretch>
      </xdr:blipFill>
      <xdr:spPr>
        <a:xfrm>
          <a:off x="609601" y="19592925"/>
          <a:ext cx="6591300" cy="4257029"/>
        </a:xfrm>
        <a:prstGeom prst="rect">
          <a:avLst/>
        </a:prstGeom>
      </xdr:spPr>
    </xdr:pic>
    <xdr:clientData/>
  </xdr:twoCellAnchor>
  <xdr:twoCellAnchor editAs="oneCell">
    <xdr:from>
      <xdr:col>1</xdr:col>
      <xdr:colOff>0</xdr:colOff>
      <xdr:row>152</xdr:row>
      <xdr:rowOff>1</xdr:rowOff>
    </xdr:from>
    <xdr:to>
      <xdr:col>11</xdr:col>
      <xdr:colOff>495300</xdr:colOff>
      <xdr:row>175</xdr:row>
      <xdr:rowOff>116494</xdr:rowOff>
    </xdr:to>
    <xdr:pic>
      <xdr:nvPicPr>
        <xdr:cNvPr id="17" name="Picture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19"/>
        <a:stretch>
          <a:fillRect/>
        </a:stretch>
      </xdr:blipFill>
      <xdr:spPr>
        <a:xfrm>
          <a:off x="609600" y="23964901"/>
          <a:ext cx="6591300" cy="38407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6</xdr:col>
      <xdr:colOff>22860</xdr:colOff>
      <xdr:row>13</xdr:row>
      <xdr:rowOff>137160</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5340" y="838200"/>
          <a:ext cx="3070860" cy="80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14</xdr:row>
      <xdr:rowOff>0</xdr:rowOff>
    </xdr:from>
    <xdr:to>
      <xdr:col>6</xdr:col>
      <xdr:colOff>358140</xdr:colOff>
      <xdr:row>28</xdr:row>
      <xdr:rowOff>22860</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5340" y="1676400"/>
          <a:ext cx="3406140" cy="2369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36</xdr:row>
      <xdr:rowOff>0</xdr:rowOff>
    </xdr:from>
    <xdr:to>
      <xdr:col>6</xdr:col>
      <xdr:colOff>358140</xdr:colOff>
      <xdr:row>50</xdr:row>
      <xdr:rowOff>38100</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15340" y="4693920"/>
          <a:ext cx="3406140" cy="2385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60</xdr:row>
      <xdr:rowOff>0</xdr:rowOff>
    </xdr:from>
    <xdr:to>
      <xdr:col>6</xdr:col>
      <xdr:colOff>327660</xdr:colOff>
      <xdr:row>73</xdr:row>
      <xdr:rowOff>91440</xdr:rowOff>
    </xdr:to>
    <xdr:pic>
      <xdr:nvPicPr>
        <xdr:cNvPr id="7" name="Picture 6">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15340" y="8046720"/>
          <a:ext cx="3375660" cy="2270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30</xdr:row>
      <xdr:rowOff>0</xdr:rowOff>
    </xdr:from>
    <xdr:to>
      <xdr:col>6</xdr:col>
      <xdr:colOff>236220</xdr:colOff>
      <xdr:row>32</xdr:row>
      <xdr:rowOff>99060</xdr:rowOff>
    </xdr:to>
    <xdr:pic>
      <xdr:nvPicPr>
        <xdr:cNvPr id="8" name="Picture 7">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5340" y="4191000"/>
          <a:ext cx="3284220" cy="43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52</xdr:row>
      <xdr:rowOff>0</xdr:rowOff>
    </xdr:from>
    <xdr:to>
      <xdr:col>6</xdr:col>
      <xdr:colOff>236220</xdr:colOff>
      <xdr:row>54</xdr:row>
      <xdr:rowOff>99060</xdr:rowOff>
    </xdr:to>
    <xdr:pic>
      <xdr:nvPicPr>
        <xdr:cNvPr id="9" name="Picture 8">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15340" y="7879080"/>
          <a:ext cx="3284220" cy="43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33</xdr:row>
      <xdr:rowOff>0</xdr:rowOff>
    </xdr:from>
    <xdr:to>
      <xdr:col>5</xdr:col>
      <xdr:colOff>358140</xdr:colOff>
      <xdr:row>35</xdr:row>
      <xdr:rowOff>30480</xdr:rowOff>
    </xdr:to>
    <xdr:pic>
      <xdr:nvPicPr>
        <xdr:cNvPr id="10" name="Picture 9">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15340" y="4693920"/>
          <a:ext cx="2796540" cy="36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55</xdr:row>
      <xdr:rowOff>0</xdr:rowOff>
    </xdr:from>
    <xdr:to>
      <xdr:col>6</xdr:col>
      <xdr:colOff>205740</xdr:colOff>
      <xdr:row>59</xdr:row>
      <xdr:rowOff>22860</xdr:rowOff>
    </xdr:to>
    <xdr:pic>
      <xdr:nvPicPr>
        <xdr:cNvPr id="11" name="Picture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15340" y="8382000"/>
          <a:ext cx="3253740" cy="693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79</xdr:row>
      <xdr:rowOff>0</xdr:rowOff>
    </xdr:from>
    <xdr:to>
      <xdr:col>6</xdr:col>
      <xdr:colOff>327660</xdr:colOff>
      <xdr:row>92</xdr:row>
      <xdr:rowOff>129540</xdr:rowOff>
    </xdr:to>
    <xdr:pic>
      <xdr:nvPicPr>
        <xdr:cNvPr id="21" name="Picture 20">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815340" y="13075920"/>
          <a:ext cx="3375660" cy="230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15240</xdr:colOff>
      <xdr:row>99</xdr:row>
      <xdr:rowOff>7620</xdr:rowOff>
    </xdr:from>
    <xdr:to>
      <xdr:col>6</xdr:col>
      <xdr:colOff>342900</xdr:colOff>
      <xdr:row>112</xdr:row>
      <xdr:rowOff>137160</xdr:rowOff>
    </xdr:to>
    <xdr:pic>
      <xdr:nvPicPr>
        <xdr:cNvPr id="22" name="Picture 21">
          <a:extLst>
            <a:ext uri="{FF2B5EF4-FFF2-40B4-BE49-F238E27FC236}">
              <a16:creationId xmlns:a16="http://schemas.microsoft.com/office/drawing/2014/main" id="{00000000-0008-0000-0300-000016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30580" y="16939260"/>
          <a:ext cx="3375660" cy="230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7620</xdr:colOff>
      <xdr:row>116</xdr:row>
      <xdr:rowOff>22860</xdr:rowOff>
    </xdr:from>
    <xdr:to>
      <xdr:col>6</xdr:col>
      <xdr:colOff>335280</xdr:colOff>
      <xdr:row>129</xdr:row>
      <xdr:rowOff>144780</xdr:rowOff>
    </xdr:to>
    <xdr:pic>
      <xdr:nvPicPr>
        <xdr:cNvPr id="23" name="Picture 22">
          <a:extLst>
            <a:ext uri="{FF2B5EF4-FFF2-40B4-BE49-F238E27FC236}">
              <a16:creationId xmlns:a16="http://schemas.microsoft.com/office/drawing/2014/main" id="{00000000-0008-0000-0300-000017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822960" y="19469100"/>
          <a:ext cx="3375660" cy="2301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114</xdr:row>
      <xdr:rowOff>0</xdr:rowOff>
    </xdr:from>
    <xdr:to>
      <xdr:col>3</xdr:col>
      <xdr:colOff>510540</xdr:colOff>
      <xdr:row>116</xdr:row>
      <xdr:rowOff>0</xdr:rowOff>
    </xdr:to>
    <xdr:pic>
      <xdr:nvPicPr>
        <xdr:cNvPr id="25" name="Picture 24">
          <a:extLst>
            <a:ext uri="{FF2B5EF4-FFF2-40B4-BE49-F238E27FC236}">
              <a16:creationId xmlns:a16="http://schemas.microsoft.com/office/drawing/2014/main" id="{00000000-0008-0000-0300-000019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815340" y="19949160"/>
          <a:ext cx="1729740" cy="335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95</xdr:row>
      <xdr:rowOff>0</xdr:rowOff>
    </xdr:from>
    <xdr:to>
      <xdr:col>3</xdr:col>
      <xdr:colOff>175260</xdr:colOff>
      <xdr:row>98</xdr:row>
      <xdr:rowOff>137160</xdr:rowOff>
    </xdr:to>
    <xdr:pic>
      <xdr:nvPicPr>
        <xdr:cNvPr id="28" name="Picture 27">
          <a:extLst>
            <a:ext uri="{FF2B5EF4-FFF2-40B4-BE49-F238E27FC236}">
              <a16:creationId xmlns:a16="http://schemas.microsoft.com/office/drawing/2014/main" id="{00000000-0008-0000-0300-00001C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815340" y="16261080"/>
          <a:ext cx="1394460" cy="640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77</xdr:row>
      <xdr:rowOff>0</xdr:rowOff>
    </xdr:from>
    <xdr:to>
      <xdr:col>2</xdr:col>
      <xdr:colOff>541020</xdr:colOff>
      <xdr:row>78</xdr:row>
      <xdr:rowOff>144780</xdr:rowOff>
    </xdr:to>
    <xdr:pic>
      <xdr:nvPicPr>
        <xdr:cNvPr id="35" name="Picture 34">
          <a:extLst>
            <a:ext uri="{FF2B5EF4-FFF2-40B4-BE49-F238E27FC236}">
              <a16:creationId xmlns:a16="http://schemas.microsoft.com/office/drawing/2014/main" id="{00000000-0008-0000-0300-000023000000}"/>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15340" y="12237720"/>
          <a:ext cx="1150620" cy="312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133</xdr:row>
      <xdr:rowOff>0</xdr:rowOff>
    </xdr:from>
    <xdr:to>
      <xdr:col>2</xdr:col>
      <xdr:colOff>205740</xdr:colOff>
      <xdr:row>135</xdr:row>
      <xdr:rowOff>7620</xdr:rowOff>
    </xdr:to>
    <xdr:pic>
      <xdr:nvPicPr>
        <xdr:cNvPr id="36" name="Picture 35">
          <a:extLst>
            <a:ext uri="{FF2B5EF4-FFF2-40B4-BE49-F238E27FC236}">
              <a16:creationId xmlns:a16="http://schemas.microsoft.com/office/drawing/2014/main" id="{00000000-0008-0000-0300-0000240000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815340" y="21625560"/>
          <a:ext cx="815340" cy="342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170</xdr:row>
      <xdr:rowOff>0</xdr:rowOff>
    </xdr:from>
    <xdr:to>
      <xdr:col>3</xdr:col>
      <xdr:colOff>419100</xdr:colOff>
      <xdr:row>172</xdr:row>
      <xdr:rowOff>144780</xdr:rowOff>
    </xdr:to>
    <xdr:pic>
      <xdr:nvPicPr>
        <xdr:cNvPr id="37" name="Picture 36">
          <a:extLst>
            <a:ext uri="{FF2B5EF4-FFF2-40B4-BE49-F238E27FC236}">
              <a16:creationId xmlns:a16="http://schemas.microsoft.com/office/drawing/2014/main" id="{00000000-0008-0000-0300-0000250000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815340" y="28331160"/>
          <a:ext cx="1638300"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151</xdr:row>
      <xdr:rowOff>0</xdr:rowOff>
    </xdr:from>
    <xdr:to>
      <xdr:col>2</xdr:col>
      <xdr:colOff>601980</xdr:colOff>
      <xdr:row>154</xdr:row>
      <xdr:rowOff>144780</xdr:rowOff>
    </xdr:to>
    <xdr:pic>
      <xdr:nvPicPr>
        <xdr:cNvPr id="38" name="Picture 37">
          <a:extLst>
            <a:ext uri="{FF2B5EF4-FFF2-40B4-BE49-F238E27FC236}">
              <a16:creationId xmlns:a16="http://schemas.microsoft.com/office/drawing/2014/main" id="{00000000-0008-0000-0300-000026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815340" y="25146000"/>
          <a:ext cx="1211580"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135</xdr:row>
      <xdr:rowOff>0</xdr:rowOff>
    </xdr:from>
    <xdr:to>
      <xdr:col>6</xdr:col>
      <xdr:colOff>327660</xdr:colOff>
      <xdr:row>148</xdr:row>
      <xdr:rowOff>144780</xdr:rowOff>
    </xdr:to>
    <xdr:pic>
      <xdr:nvPicPr>
        <xdr:cNvPr id="39" name="Picture 38">
          <a:extLst>
            <a:ext uri="{FF2B5EF4-FFF2-40B4-BE49-F238E27FC236}">
              <a16:creationId xmlns:a16="http://schemas.microsoft.com/office/drawing/2014/main" id="{00000000-0008-0000-0300-00002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815340" y="21960840"/>
          <a:ext cx="3375660"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155</xdr:row>
      <xdr:rowOff>0</xdr:rowOff>
    </xdr:from>
    <xdr:to>
      <xdr:col>6</xdr:col>
      <xdr:colOff>358140</xdr:colOff>
      <xdr:row>168</xdr:row>
      <xdr:rowOff>152400</xdr:rowOff>
    </xdr:to>
    <xdr:pic>
      <xdr:nvPicPr>
        <xdr:cNvPr id="40" name="Picture 39">
          <a:extLst>
            <a:ext uri="{FF2B5EF4-FFF2-40B4-BE49-F238E27FC236}">
              <a16:creationId xmlns:a16="http://schemas.microsoft.com/office/drawing/2014/main" id="{00000000-0008-0000-0300-000028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815340" y="25313640"/>
          <a:ext cx="3406140" cy="2331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173</xdr:row>
      <xdr:rowOff>0</xdr:rowOff>
    </xdr:from>
    <xdr:to>
      <xdr:col>6</xdr:col>
      <xdr:colOff>327660</xdr:colOff>
      <xdr:row>186</xdr:row>
      <xdr:rowOff>129540</xdr:rowOff>
    </xdr:to>
    <xdr:pic>
      <xdr:nvPicPr>
        <xdr:cNvPr id="41" name="Picture 40">
          <a:extLst>
            <a:ext uri="{FF2B5EF4-FFF2-40B4-BE49-F238E27FC236}">
              <a16:creationId xmlns:a16="http://schemas.microsoft.com/office/drawing/2014/main" id="{00000000-0008-0000-0300-00002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815340" y="28331160"/>
          <a:ext cx="3375660" cy="2308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45720</xdr:colOff>
      <xdr:row>2</xdr:row>
      <xdr:rowOff>60960</xdr:rowOff>
    </xdr:from>
    <xdr:to>
      <xdr:col>8</xdr:col>
      <xdr:colOff>53340</xdr:colOff>
      <xdr:row>6</xdr:row>
      <xdr:rowOff>137160</xdr:rowOff>
    </xdr:to>
    <xdr:sp macro="" textlink="">
      <xdr:nvSpPr>
        <xdr:cNvPr id="2" name="AutoShape 11">
          <a:extLst>
            <a:ext uri="{FF2B5EF4-FFF2-40B4-BE49-F238E27FC236}">
              <a16:creationId xmlns:a16="http://schemas.microsoft.com/office/drawing/2014/main" id="{00000000-0008-0000-0400-000002000000}"/>
            </a:ext>
          </a:extLst>
        </xdr:cNvPr>
        <xdr:cNvSpPr>
          <a:spLocks noChangeArrowheads="1"/>
        </xdr:cNvSpPr>
      </xdr:nvSpPr>
      <xdr:spPr bwMode="auto">
        <a:xfrm>
          <a:off x="45720" y="396240"/>
          <a:ext cx="4884420" cy="746760"/>
        </a:xfrm>
        <a:prstGeom prst="roundRect">
          <a:avLst>
            <a:gd name="adj" fmla="val 16667"/>
          </a:avLst>
        </a:prstGeom>
        <a:solidFill>
          <a:srgbClr val="CCFFCC"/>
        </a:solidFill>
        <a:ln w="9525">
          <a:noFill/>
          <a:round/>
          <a:headEnd/>
          <a:tailEnd/>
        </a:ln>
      </xdr:spPr>
      <xdr:txBody>
        <a:bodyPr vertOverflow="clip" wrap="square" lIns="36576" tIns="27432" rIns="0" bIns="0" anchor="t" upright="1"/>
        <a:lstStyle/>
        <a:p>
          <a:pPr algn="l" rtl="0">
            <a:defRPr sz="1000"/>
          </a:pPr>
          <a:r>
            <a:rPr lang="en-US" sz="1000" b="0" i="0" strike="noStrike">
              <a:solidFill>
                <a:srgbClr val="000000"/>
              </a:solidFill>
              <a:latin typeface="Times New Roman"/>
              <a:cs typeface="Times New Roman"/>
            </a:rPr>
            <a:t>This spreadsheet calculates the uncertainty of noise figure measurements. The numbers in yellow are user variables and the green area is a calculation area. The final uncertainty is shown in blue, this should be added to and subtracted from the result shown on the noise figure measurement instrument in order to give the spread of possible values.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28575</xdr:colOff>
      <xdr:row>9</xdr:row>
      <xdr:rowOff>9525</xdr:rowOff>
    </xdr:from>
    <xdr:to>
      <xdr:col>10</xdr:col>
      <xdr:colOff>161925</xdr:colOff>
      <xdr:row>29</xdr:row>
      <xdr:rowOff>14288</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601980</xdr:colOff>
      <xdr:row>10</xdr:row>
      <xdr:rowOff>0</xdr:rowOff>
    </xdr:from>
    <xdr:to>
      <xdr:col>10</xdr:col>
      <xdr:colOff>76200</xdr:colOff>
      <xdr:row>56</xdr:row>
      <xdr:rowOff>68580</xdr:rowOff>
    </xdr:to>
    <xdr:pic>
      <xdr:nvPicPr>
        <xdr:cNvPr id="2049" name="Picture 1">
          <a:extLst>
            <a:ext uri="{FF2B5EF4-FFF2-40B4-BE49-F238E27FC236}">
              <a16:creationId xmlns:a16="http://schemas.microsoft.com/office/drawing/2014/main" id="{00000000-0008-0000-0700-0000010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11580" y="1341120"/>
          <a:ext cx="4960620" cy="7780020"/>
        </a:xfrm>
        <a:prstGeom prst="rect">
          <a:avLst/>
        </a:prstGeom>
        <a:noFill/>
      </xdr:spPr>
    </xdr:pic>
    <xdr:clientData/>
  </xdr:twoCellAnchor>
  <xdr:twoCellAnchor editAs="oneCell">
    <xdr:from>
      <xdr:col>2</xdr:col>
      <xdr:colOff>0</xdr:colOff>
      <xdr:row>65</xdr:row>
      <xdr:rowOff>0</xdr:rowOff>
    </xdr:from>
    <xdr:to>
      <xdr:col>11</xdr:col>
      <xdr:colOff>22860</xdr:colOff>
      <xdr:row>96</xdr:row>
      <xdr:rowOff>0</xdr:rowOff>
    </xdr:to>
    <xdr:pic>
      <xdr:nvPicPr>
        <xdr:cNvPr id="2050" name="Picture 2">
          <a:extLst>
            <a:ext uri="{FF2B5EF4-FFF2-40B4-BE49-F238E27FC236}">
              <a16:creationId xmlns:a16="http://schemas.microsoft.com/office/drawing/2014/main" id="{00000000-0008-0000-0700-00000208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1219200" y="10561320"/>
          <a:ext cx="5509260" cy="5196840"/>
        </a:xfrm>
        <a:prstGeom prst="rect">
          <a:avLst/>
        </a:prstGeom>
        <a:noFill/>
      </xdr:spPr>
    </xdr:pic>
    <xdr:clientData/>
  </xdr:twoCellAnchor>
  <xdr:twoCellAnchor>
    <xdr:from>
      <xdr:col>0</xdr:col>
      <xdr:colOff>0</xdr:colOff>
      <xdr:row>115</xdr:row>
      <xdr:rowOff>0</xdr:rowOff>
    </xdr:from>
    <xdr:to>
      <xdr:col>9</xdr:col>
      <xdr:colOff>502920</xdr:colOff>
      <xdr:row>142</xdr:row>
      <xdr:rowOff>99060</xdr:rowOff>
    </xdr:to>
    <xdr:pic>
      <xdr:nvPicPr>
        <xdr:cNvPr id="2" name="Picture 4" descr="cid:image002.png@01CD06B5.6B1073E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3" r:link="rId4"/>
        <a:srcRect/>
        <a:stretch>
          <a:fillRect/>
        </a:stretch>
      </xdr:blipFill>
      <xdr:spPr bwMode="auto">
        <a:xfrm>
          <a:off x="0" y="19278600"/>
          <a:ext cx="5989320" cy="4625340"/>
        </a:xfrm>
        <a:prstGeom prst="rect">
          <a:avLst/>
        </a:prstGeom>
        <a:noFill/>
        <a:ln w="9525">
          <a:noFill/>
          <a:miter lim="800000"/>
          <a:headEnd/>
          <a:tailEnd/>
        </a:ln>
      </xdr:spPr>
    </xdr:pic>
    <xdr:clientData/>
  </xdr:twoCellAnchor>
  <xdr:twoCellAnchor>
    <xdr:from>
      <xdr:col>0</xdr:col>
      <xdr:colOff>0</xdr:colOff>
      <xdr:row>153</xdr:row>
      <xdr:rowOff>0</xdr:rowOff>
    </xdr:from>
    <xdr:to>
      <xdr:col>9</xdr:col>
      <xdr:colOff>502920</xdr:colOff>
      <xdr:row>180</xdr:row>
      <xdr:rowOff>99060</xdr:rowOff>
    </xdr:to>
    <xdr:pic>
      <xdr:nvPicPr>
        <xdr:cNvPr id="3" name="Picture 4" descr="cid:image002.png@01CD06B4.C023E430">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5" r:link="rId6"/>
        <a:srcRect/>
        <a:stretch>
          <a:fillRect/>
        </a:stretch>
      </xdr:blipFill>
      <xdr:spPr bwMode="auto">
        <a:xfrm>
          <a:off x="0" y="25648920"/>
          <a:ext cx="5989320" cy="4625340"/>
        </a:xfrm>
        <a:prstGeom prst="rect">
          <a:avLst/>
        </a:prstGeom>
        <a:noFill/>
        <a:ln w="9525">
          <a:noFill/>
          <a:miter lim="800000"/>
          <a:headEnd/>
          <a:tailEnd/>
        </a:ln>
      </xdr:spPr>
    </xdr:pic>
    <xdr:clientData/>
  </xdr:twoCellAnchor>
  <xdr:twoCellAnchor editAs="oneCell">
    <xdr:from>
      <xdr:col>0</xdr:col>
      <xdr:colOff>0</xdr:colOff>
      <xdr:row>195</xdr:row>
      <xdr:rowOff>167639</xdr:rowOff>
    </xdr:from>
    <xdr:to>
      <xdr:col>9</xdr:col>
      <xdr:colOff>304800</xdr:colOff>
      <xdr:row>216</xdr:row>
      <xdr:rowOff>145800</xdr:rowOff>
    </xdr:to>
    <xdr:pic>
      <xdr:nvPicPr>
        <xdr:cNvPr id="13" name="Picture 12" descr="NoiseSourceRho.PNG">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tretch>
          <a:fillRect/>
        </a:stretch>
      </xdr:blipFill>
      <xdr:spPr>
        <a:xfrm>
          <a:off x="0" y="32857439"/>
          <a:ext cx="5791200" cy="349860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xdr:row>
          <xdr:rowOff>0</xdr:rowOff>
        </xdr:from>
        <xdr:to>
          <xdr:col>2</xdr:col>
          <xdr:colOff>304800</xdr:colOff>
          <xdr:row>8</xdr:row>
          <xdr:rowOff>38100</xdr:rowOff>
        </xdr:to>
        <xdr:sp macro="" textlink="">
          <xdr:nvSpPr>
            <xdr:cNvPr id="7171" name="Object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gorin/Documents/Excel/Noise%20Figure/NoiseSourceTCofEN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R 8C"/>
      <sheetName val="Summary"/>
      <sheetName val="ENR 13C"/>
      <sheetName val="ENR 18C"/>
      <sheetName val="ENR 23C"/>
      <sheetName val="ENR 28C"/>
      <sheetName val="ENR 33C"/>
      <sheetName val="ENR 38C"/>
    </sheetNames>
    <sheetDataSet>
      <sheetData sheetId="0"/>
      <sheetData sheetId="1">
        <row r="2">
          <cell r="J2" t="str">
            <v>TC, dB/K</v>
          </cell>
        </row>
        <row r="3">
          <cell r="A3">
            <v>0.01</v>
          </cell>
          <cell r="J3">
            <v>5.4629921416844548E-3</v>
          </cell>
          <cell r="K3">
            <v>4.3E-3</v>
          </cell>
        </row>
        <row r="4">
          <cell r="A4">
            <v>0.53979999999999995</v>
          </cell>
          <cell r="J4">
            <v>6.4886433262955606E-3</v>
          </cell>
          <cell r="K4">
            <v>4.3E-3</v>
          </cell>
        </row>
        <row r="5">
          <cell r="A5">
            <v>1.0696000000000001</v>
          </cell>
          <cell r="J5">
            <v>5.9248944405348022E-3</v>
          </cell>
          <cell r="K5">
            <v>4.3E-3</v>
          </cell>
        </row>
        <row r="6">
          <cell r="A6">
            <v>1.5993999999999999</v>
          </cell>
          <cell r="J6">
            <v>5.9295894909685695E-3</v>
          </cell>
          <cell r="K6">
            <v>4.3E-3</v>
          </cell>
        </row>
        <row r="7">
          <cell r="A7">
            <v>2.1292</v>
          </cell>
          <cell r="J7">
            <v>5.4029521463756633E-3</v>
          </cell>
          <cell r="K7">
            <v>4.3E-3</v>
          </cell>
        </row>
        <row r="8">
          <cell r="A8">
            <v>2.6589999999999998</v>
          </cell>
          <cell r="J8">
            <v>5.0673003753224904E-3</v>
          </cell>
          <cell r="K8">
            <v>4.3E-3</v>
          </cell>
        </row>
        <row r="9">
          <cell r="A9">
            <v>3.1888000000000001</v>
          </cell>
          <cell r="J9">
            <v>4.8047119399489552E-3</v>
          </cell>
          <cell r="K9">
            <v>4.3E-3</v>
          </cell>
        </row>
        <row r="10">
          <cell r="A10">
            <v>3.7185999999999999</v>
          </cell>
          <cell r="J10">
            <v>4.7947053718036111E-3</v>
          </cell>
          <cell r="K10">
            <v>4.3E-3</v>
          </cell>
        </row>
        <row r="11">
          <cell r="A11">
            <v>4.2484000000000002</v>
          </cell>
          <cell r="J11">
            <v>4.6393128078816128E-3</v>
          </cell>
          <cell r="K11">
            <v>4.3E-3</v>
          </cell>
        </row>
        <row r="12">
          <cell r="A12">
            <v>4.7782</v>
          </cell>
          <cell r="J12">
            <v>4.8125387051373815E-3</v>
          </cell>
          <cell r="K12">
            <v>4.3E-3</v>
          </cell>
        </row>
        <row r="13">
          <cell r="A13">
            <v>5.3079999999999998</v>
          </cell>
          <cell r="J13">
            <v>4.685537063101426E-3</v>
          </cell>
          <cell r="K13">
            <v>4.3E-3</v>
          </cell>
        </row>
        <row r="14">
          <cell r="A14">
            <v>5.8377999999999997</v>
          </cell>
          <cell r="J14">
            <v>4.4725655641568527E-3</v>
          </cell>
          <cell r="K14">
            <v>4.3E-3</v>
          </cell>
        </row>
        <row r="15">
          <cell r="A15">
            <v>6.3676000000000004</v>
          </cell>
          <cell r="J15">
            <v>4.7483179685672153E-3</v>
          </cell>
          <cell r="K15">
            <v>4.3E-3</v>
          </cell>
        </row>
        <row r="16">
          <cell r="A16">
            <v>6.8974000000000002</v>
          </cell>
          <cell r="J16">
            <v>4.5568574947224454E-3</v>
          </cell>
          <cell r="K16">
            <v>4.3E-3</v>
          </cell>
        </row>
        <row r="17">
          <cell r="A17">
            <v>7.4272</v>
          </cell>
          <cell r="J17">
            <v>4.5073795449215937E-3</v>
          </cell>
          <cell r="K17">
            <v>4.3E-3</v>
          </cell>
        </row>
        <row r="18">
          <cell r="A18">
            <v>7.9569999999999999</v>
          </cell>
          <cell r="J18">
            <v>4.3661497771523092E-3</v>
          </cell>
          <cell r="K18">
            <v>4.3E-3</v>
          </cell>
        </row>
        <row r="19">
          <cell r="A19">
            <v>8.4868000000000006</v>
          </cell>
          <cell r="J19">
            <v>4.3106030964103785E-3</v>
          </cell>
          <cell r="K19">
            <v>4.3E-3</v>
          </cell>
        </row>
        <row r="20">
          <cell r="A20">
            <v>9.0166000000000004</v>
          </cell>
          <cell r="J20">
            <v>4.2675640394088631E-3</v>
          </cell>
          <cell r="K20">
            <v>4.3E-3</v>
          </cell>
        </row>
        <row r="21">
          <cell r="A21">
            <v>9.5464000000000002</v>
          </cell>
          <cell r="J21">
            <v>4.2242790288531907E-3</v>
          </cell>
          <cell r="K21">
            <v>4.3E-3</v>
          </cell>
        </row>
        <row r="22">
          <cell r="A22">
            <v>10.0762</v>
          </cell>
          <cell r="J22">
            <v>4.1810869106269771E-3</v>
          </cell>
          <cell r="K22">
            <v>4.3E-3</v>
          </cell>
        </row>
        <row r="23">
          <cell r="A23">
            <v>10.606</v>
          </cell>
          <cell r="J23">
            <v>4.1683762608488396E-3</v>
          </cell>
          <cell r="K23">
            <v>4.3E-3</v>
          </cell>
        </row>
        <row r="24">
          <cell r="A24">
            <v>11.1358</v>
          </cell>
          <cell r="J24">
            <v>4.1452606145904502E-3</v>
          </cell>
          <cell r="K24">
            <v>4.3E-3</v>
          </cell>
        </row>
        <row r="25">
          <cell r="A25">
            <v>11.6656</v>
          </cell>
          <cell r="J25">
            <v>4.1046592775042081E-3</v>
          </cell>
          <cell r="K25">
            <v>4.3E-3</v>
          </cell>
        </row>
        <row r="26">
          <cell r="A26">
            <v>12.195399999999999</v>
          </cell>
          <cell r="J26">
            <v>4.1004137931036667E-3</v>
          </cell>
          <cell r="K26">
            <v>4.3E-3</v>
          </cell>
        </row>
        <row r="27">
          <cell r="A27">
            <v>12.725199999999999</v>
          </cell>
          <cell r="J27">
            <v>4.0656060286180483E-3</v>
          </cell>
          <cell r="K27">
            <v>4.3E-3</v>
          </cell>
        </row>
        <row r="28">
          <cell r="A28">
            <v>13.255000000000001</v>
          </cell>
          <cell r="J28">
            <v>4.0740281491910097E-3</v>
          </cell>
          <cell r="K28">
            <v>4.3E-3</v>
          </cell>
        </row>
        <row r="29">
          <cell r="A29">
            <v>13.784800000000001</v>
          </cell>
          <cell r="J29">
            <v>4.0470266244433872E-3</v>
          </cell>
          <cell r="K29">
            <v>4.3E-3</v>
          </cell>
        </row>
        <row r="30">
          <cell r="A30">
            <v>14.3146</v>
          </cell>
          <cell r="J30">
            <v>4.1151706544693134E-3</v>
          </cell>
          <cell r="K30">
            <v>4.3E-3</v>
          </cell>
        </row>
        <row r="31">
          <cell r="A31">
            <v>14.8444</v>
          </cell>
          <cell r="J31">
            <v>4.1812941590422831E-3</v>
          </cell>
          <cell r="K31">
            <v>4.3E-3</v>
          </cell>
        </row>
        <row r="32">
          <cell r="A32">
            <v>15.3742</v>
          </cell>
          <cell r="J32">
            <v>4.179800727187136E-3</v>
          </cell>
          <cell r="K32">
            <v>4.3E-3</v>
          </cell>
        </row>
        <row r="33">
          <cell r="A33">
            <v>15.904</v>
          </cell>
          <cell r="J33">
            <v>4.1865751817961386E-3</v>
          </cell>
          <cell r="K33">
            <v>4.3E-3</v>
          </cell>
        </row>
        <row r="34">
          <cell r="A34">
            <v>16.433800000000002</v>
          </cell>
          <cell r="J34">
            <v>4.2300426929389751E-3</v>
          </cell>
          <cell r="K34">
            <v>4.3E-3</v>
          </cell>
        </row>
        <row r="35">
          <cell r="A35">
            <v>16.9636</v>
          </cell>
          <cell r="J35">
            <v>4.3001273750885105E-3</v>
          </cell>
          <cell r="K35">
            <v>4.3E-3</v>
          </cell>
        </row>
        <row r="36">
          <cell r="A36">
            <v>17.493400000000001</v>
          </cell>
          <cell r="J36">
            <v>4.3520996950502473E-3</v>
          </cell>
          <cell r="K36">
            <v>4.3E-3</v>
          </cell>
        </row>
        <row r="37">
          <cell r="A37">
            <v>18.023199999999999</v>
          </cell>
          <cell r="J37">
            <v>4.5397274220032053E-3</v>
          </cell>
          <cell r="K37">
            <v>4.3E-3</v>
          </cell>
        </row>
        <row r="38">
          <cell r="A38">
            <v>18.553000000000001</v>
          </cell>
          <cell r="J38">
            <v>4.8057692939245684E-3</v>
          </cell>
          <cell r="K38">
            <v>4.3E-3</v>
          </cell>
        </row>
        <row r="39">
          <cell r="A39">
            <v>19.082799999999999</v>
          </cell>
          <cell r="J39">
            <v>5.0571281961057377E-3</v>
          </cell>
          <cell r="K39">
            <v>4.3E-3</v>
          </cell>
        </row>
        <row r="40">
          <cell r="A40">
            <v>19.6126</v>
          </cell>
          <cell r="J40">
            <v>5.3537541637349584E-3</v>
          </cell>
          <cell r="K40">
            <v>4.3E-3</v>
          </cell>
        </row>
        <row r="41">
          <cell r="A41">
            <v>20.142399999999999</v>
          </cell>
          <cell r="J41">
            <v>5.8061755805767414E-3</v>
          </cell>
          <cell r="K41">
            <v>4.3E-3</v>
          </cell>
        </row>
        <row r="42">
          <cell r="A42">
            <v>20.6722</v>
          </cell>
          <cell r="J42">
            <v>6.1678133943234084E-3</v>
          </cell>
          <cell r="K42">
            <v>4.3E-3</v>
          </cell>
        </row>
        <row r="43">
          <cell r="A43">
            <v>21.202000000000002</v>
          </cell>
          <cell r="J43">
            <v>6.4788498709837305E-3</v>
          </cell>
          <cell r="K43">
            <v>4.3E-3</v>
          </cell>
        </row>
        <row r="44">
          <cell r="A44">
            <v>21.7318</v>
          </cell>
          <cell r="J44">
            <v>6.7609503870511818E-3</v>
          </cell>
          <cell r="K44">
            <v>4.3E-3</v>
          </cell>
        </row>
        <row r="45">
          <cell r="A45">
            <v>22.261600000000001</v>
          </cell>
          <cell r="J45">
            <v>7.0483608960821998E-3</v>
          </cell>
          <cell r="K45">
            <v>4.3E-3</v>
          </cell>
        </row>
        <row r="46">
          <cell r="A46">
            <v>22.791399999999999</v>
          </cell>
          <cell r="J46">
            <v>7.4149670419888861E-3</v>
          </cell>
          <cell r="K46">
            <v>4.3E-3</v>
          </cell>
        </row>
        <row r="47">
          <cell r="A47">
            <v>23.321200000000001</v>
          </cell>
          <cell r="J47">
            <v>7.9364870982876028E-3</v>
          </cell>
          <cell r="K47">
            <v>4.3E-3</v>
          </cell>
        </row>
        <row r="48">
          <cell r="A48">
            <v>23.850999999999999</v>
          </cell>
          <cell r="J48">
            <v>8.4713228946755592E-3</v>
          </cell>
          <cell r="K48">
            <v>4.3E-3</v>
          </cell>
        </row>
        <row r="49">
          <cell r="A49">
            <v>24.380800000000001</v>
          </cell>
          <cell r="J49">
            <v>9.1348857612018712E-3</v>
          </cell>
          <cell r="K49">
            <v>4.3E-3</v>
          </cell>
        </row>
        <row r="50">
          <cell r="A50">
            <v>24.910599999999999</v>
          </cell>
          <cell r="J50">
            <v>9.9341983345060895E-3</v>
          </cell>
          <cell r="K50">
            <v>4.3E-3</v>
          </cell>
        </row>
        <row r="51">
          <cell r="A51">
            <v>25.4404</v>
          </cell>
          <cell r="J51">
            <v>1.0521581163500469E-2</v>
          </cell>
          <cell r="K51">
            <v>4.3E-3</v>
          </cell>
        </row>
        <row r="52">
          <cell r="A52">
            <v>25.970199999999998</v>
          </cell>
          <cell r="J52">
            <v>1.0824060520760601E-2</v>
          </cell>
          <cell r="K52">
            <v>4.3E-3</v>
          </cell>
        </row>
        <row r="53">
          <cell r="A53">
            <v>26.5</v>
          </cell>
          <cell r="J53">
            <v>1.0730820314333136E-2</v>
          </cell>
          <cell r="K53">
            <v>4.3E-3</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7.bin"/><Relationship Id="rId5" Type="http://schemas.openxmlformats.org/officeDocument/2006/relationships/image" Target="../media/image113.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
  <sheetViews>
    <sheetView topLeftCell="A4" zoomScaleNormal="100" workbookViewId="0">
      <selection activeCell="B27" sqref="B27"/>
    </sheetView>
  </sheetViews>
  <sheetFormatPr defaultColWidth="8.6640625" defaultRowHeight="13.2" x14ac:dyDescent="0.25"/>
  <cols>
    <col min="1" max="1" width="5.88671875" customWidth="1"/>
    <col min="2" max="2" width="26.44140625" customWidth="1"/>
    <col min="3" max="3" width="12" customWidth="1"/>
    <col min="4" max="4" width="8.88671875" customWidth="1"/>
    <col min="5" max="5" width="16.5546875" customWidth="1"/>
    <col min="6" max="6" width="11.109375" customWidth="1"/>
    <col min="7" max="7" width="2.44140625" customWidth="1"/>
    <col min="8" max="8" width="19" customWidth="1"/>
    <col min="10" max="10" width="2.44140625" customWidth="1"/>
    <col min="11" max="11" width="17.109375" customWidth="1"/>
    <col min="13" max="16" width="11.109375" customWidth="1"/>
    <col min="17" max="17" width="8.88671875" customWidth="1"/>
  </cols>
  <sheetData>
    <row r="1" spans="1:21" ht="15.6" x14ac:dyDescent="0.3">
      <c r="A1" s="1" t="s">
        <v>0</v>
      </c>
      <c r="L1" s="56"/>
    </row>
    <row r="2" spans="1:21" x14ac:dyDescent="0.25">
      <c r="A2" t="s">
        <v>329</v>
      </c>
      <c r="L2" s="56"/>
    </row>
    <row r="3" spans="1:21" x14ac:dyDescent="0.25">
      <c r="A3" s="89" t="s">
        <v>199</v>
      </c>
      <c r="B3" s="89"/>
      <c r="C3" t="s">
        <v>232</v>
      </c>
    </row>
    <row r="4" spans="1:21" x14ac:dyDescent="0.25">
      <c r="B4" s="3"/>
      <c r="E4" s="2" t="s">
        <v>16</v>
      </c>
      <c r="F4" s="2" t="s">
        <v>17</v>
      </c>
      <c r="H4" s="8" t="s">
        <v>18</v>
      </c>
      <c r="I4" s="33"/>
      <c r="J4" s="33"/>
      <c r="K4" s="33" t="s">
        <v>25</v>
      </c>
      <c r="L4" s="33"/>
      <c r="M4" s="33"/>
      <c r="N4" s="33"/>
      <c r="O4" s="33"/>
      <c r="P4" s="33"/>
      <c r="Q4" s="33"/>
      <c r="R4" s="33"/>
      <c r="S4" s="33"/>
      <c r="T4" s="33"/>
      <c r="U4" s="33"/>
    </row>
    <row r="5" spans="1:21" x14ac:dyDescent="0.25">
      <c r="A5" s="85" t="s">
        <v>229</v>
      </c>
      <c r="B5" t="s">
        <v>68</v>
      </c>
      <c r="C5" s="4">
        <v>3</v>
      </c>
      <c r="D5" t="s">
        <v>12</v>
      </c>
      <c r="E5" t="s">
        <v>45</v>
      </c>
      <c r="H5" s="33" t="s">
        <v>19</v>
      </c>
      <c r="I5" s="67">
        <f>10^(C5/10)</f>
        <v>1.9952623149688797</v>
      </c>
      <c r="J5" s="33"/>
      <c r="K5" s="33" t="s">
        <v>76</v>
      </c>
      <c r="L5" s="9">
        <f>I9/I5</f>
        <v>1.0451068510264545</v>
      </c>
      <c r="M5" s="33"/>
      <c r="N5" s="33"/>
      <c r="O5" s="33"/>
      <c r="P5" s="33"/>
      <c r="Q5" s="33"/>
      <c r="R5" s="67" t="s">
        <v>124</v>
      </c>
      <c r="S5" s="33"/>
      <c r="T5" s="33"/>
      <c r="U5" s="33"/>
    </row>
    <row r="6" spans="1:21" x14ac:dyDescent="0.25">
      <c r="A6" s="86"/>
      <c r="B6" t="s">
        <v>1</v>
      </c>
      <c r="C6" s="4">
        <v>20</v>
      </c>
      <c r="D6" t="s">
        <v>12</v>
      </c>
      <c r="E6" t="s">
        <v>45</v>
      </c>
      <c r="H6" s="33" t="s">
        <v>20</v>
      </c>
      <c r="I6" s="54">
        <f>10^(C6/10)</f>
        <v>100</v>
      </c>
      <c r="J6" s="33"/>
      <c r="K6" s="17" t="s">
        <v>26</v>
      </c>
      <c r="L6" s="9">
        <f>I27/(I5*I6)</f>
        <v>5.011872336272722E-2</v>
      </c>
      <c r="M6" s="33"/>
      <c r="N6" s="33" t="s">
        <v>230</v>
      </c>
      <c r="O6" s="9">
        <f>(I27-1)/(I5*I6)</f>
        <v>4.5106851026454502E-2</v>
      </c>
      <c r="P6" s="33"/>
      <c r="Q6" s="33"/>
      <c r="R6" s="33" t="s">
        <v>125</v>
      </c>
      <c r="S6" s="33"/>
      <c r="T6" s="33"/>
      <c r="U6" s="33"/>
    </row>
    <row r="7" spans="1:21" x14ac:dyDescent="0.25">
      <c r="A7" s="86"/>
      <c r="B7" t="s">
        <v>13</v>
      </c>
      <c r="C7" s="4">
        <v>1.5</v>
      </c>
      <c r="D7" s="7" t="str">
        <f>IF(C7=1,"Perfect Match!",IF(C7=0,"Lossless Reflection",IF(C7&gt;1,"VSWR",IF(C7&lt;0,"Return Loss, dB","reflection coefficient"))))</f>
        <v>VSWR</v>
      </c>
      <c r="E7" s="16" t="s">
        <v>45</v>
      </c>
      <c r="F7" s="16" t="s">
        <v>45</v>
      </c>
      <c r="H7" s="33" t="s">
        <v>21</v>
      </c>
      <c r="I7" s="67">
        <f>IF(C7=1,0,IF(C7=0,0.999999,IF(C7&gt;1,(C7-1)/(C7+1),IF(C7&lt;0,10^(C7/20),C7))))</f>
        <v>0.2</v>
      </c>
      <c r="J7" s="33"/>
      <c r="K7" s="17" t="s">
        <v>27</v>
      </c>
      <c r="L7" s="9">
        <f>(I27-1)/(I5*I6)</f>
        <v>4.5106851026454502E-2</v>
      </c>
      <c r="M7" s="33"/>
      <c r="N7" s="33"/>
      <c r="O7" s="33"/>
      <c r="P7" s="33"/>
      <c r="Q7" s="33"/>
      <c r="R7" s="67" t="s">
        <v>126</v>
      </c>
      <c r="S7" s="33"/>
      <c r="T7" s="33"/>
      <c r="U7" s="33"/>
    </row>
    <row r="8" spans="1:21" x14ac:dyDescent="0.25">
      <c r="A8" s="86"/>
      <c r="B8" t="s">
        <v>14</v>
      </c>
      <c r="C8" s="4">
        <v>1.5</v>
      </c>
      <c r="D8" s="7" t="str">
        <f>IF(C8=1,"Perfect Match!",IF(C8=0,"Lossless Reflection",IF(C8&gt;1,"VSWR",IF(C8&lt;0,"Return Loss, dB","reflection coefficient"))))</f>
        <v>VSWR</v>
      </c>
      <c r="E8" s="16" t="s">
        <v>45</v>
      </c>
      <c r="F8" s="16" t="s">
        <v>45</v>
      </c>
      <c r="H8" s="33" t="s">
        <v>22</v>
      </c>
      <c r="I8" s="67">
        <f>IF(C8=1,0,IF(C8=0,0.999999,IF(C8&gt;1,(C8-1)/(C8+1),IF(C8&lt;0,10^(C8/20),C8))))</f>
        <v>0.2</v>
      </c>
      <c r="J8" s="33"/>
      <c r="K8" s="17" t="s">
        <v>28</v>
      </c>
      <c r="L8" s="9">
        <f>(I9/I5)-(I27/(I5*I6))</f>
        <v>0.99498812766372724</v>
      </c>
      <c r="M8" s="33"/>
      <c r="N8" s="33"/>
      <c r="O8" s="33"/>
      <c r="P8" s="33"/>
      <c r="Q8" s="33"/>
      <c r="R8" s="33"/>
      <c r="S8" s="33"/>
      <c r="T8" s="33"/>
      <c r="U8" s="33"/>
    </row>
    <row r="9" spans="1:21" x14ac:dyDescent="0.25">
      <c r="A9" s="86"/>
      <c r="B9" t="s">
        <v>220</v>
      </c>
      <c r="C9" s="30" t="s">
        <v>222</v>
      </c>
      <c r="D9" t="str">
        <f>IF(VLOOKUP(C9,B80:C81,2,FALSE)=1,"  (e.g. Amplifier, Attenuator)","   (e.g. Mixer)")</f>
        <v xml:space="preserve">  (e.g. Amplifier, Attenuator)</v>
      </c>
      <c r="H9" s="33" t="s">
        <v>81</v>
      </c>
      <c r="I9" s="67">
        <f>I5+((I27-1)/I6)</f>
        <v>2.0852623149688796</v>
      </c>
      <c r="J9" s="33"/>
      <c r="K9" s="33"/>
      <c r="L9" s="33"/>
      <c r="M9" s="33" t="s">
        <v>70</v>
      </c>
      <c r="N9" s="33"/>
      <c r="O9" s="33" t="s">
        <v>71</v>
      </c>
      <c r="P9" s="33"/>
      <c r="Q9" s="33"/>
      <c r="R9" s="67" t="s">
        <v>133</v>
      </c>
      <c r="S9" s="33"/>
      <c r="T9" s="33"/>
      <c r="U9" s="33"/>
    </row>
    <row r="10" spans="1:21" x14ac:dyDescent="0.25">
      <c r="A10" s="85" t="s">
        <v>320</v>
      </c>
      <c r="H10" s="33" t="s">
        <v>69</v>
      </c>
      <c r="I10" s="67">
        <f>10*LOG(I9)</f>
        <v>3.1916069469481978</v>
      </c>
      <c r="J10" s="33"/>
      <c r="K10" s="17" t="s">
        <v>58</v>
      </c>
      <c r="L10" s="33"/>
      <c r="M10" s="13" t="s">
        <v>72</v>
      </c>
      <c r="N10" s="33" t="s">
        <v>75</v>
      </c>
      <c r="O10" s="13" t="s">
        <v>72</v>
      </c>
      <c r="P10" s="33" t="s">
        <v>75</v>
      </c>
      <c r="Q10" s="33"/>
      <c r="R10" s="33">
        <v>1</v>
      </c>
      <c r="S10" s="33">
        <v>2</v>
      </c>
      <c r="T10" s="33">
        <v>3</v>
      </c>
      <c r="U10" s="33"/>
    </row>
    <row r="11" spans="1:21" x14ac:dyDescent="0.25">
      <c r="A11" s="86"/>
      <c r="B11" t="s">
        <v>2</v>
      </c>
      <c r="C11" s="4">
        <v>0.15</v>
      </c>
      <c r="D11" t="s">
        <v>12</v>
      </c>
      <c r="E11" t="s">
        <v>196</v>
      </c>
      <c r="F11" t="s">
        <v>55</v>
      </c>
      <c r="H11" s="33"/>
      <c r="I11" s="67"/>
      <c r="J11" s="33"/>
      <c r="K11" s="17" t="s">
        <v>29</v>
      </c>
      <c r="L11" s="67">
        <f>-10*LOG(1-(I12*I7*SQRT(2)*M11*N11*O11*P11))</f>
        <v>3.5398046763916349E-2</v>
      </c>
      <c r="M11" s="9">
        <f>IF($F12="Fixed",1,VLOOKUP($E12,$B$72:$E$77,IF($F12="Rayleigh",3,4),FALSE))</f>
        <v>0.71199999999999997</v>
      </c>
      <c r="N11" s="9">
        <f>IF($E12="Fixed",1,VLOOKUP($F12,$B$66:$C$68,2,FALSE))</f>
        <v>0.57776137002687711</v>
      </c>
      <c r="O11" s="9">
        <f>IF($F7="Fixed",1,VLOOKUP($E7,$B$72:$E$77,IF($F7="Rayleigh",3,4),FALSE))</f>
        <v>1</v>
      </c>
      <c r="P11" s="9">
        <f>IF($E7="Fixed",1,VLOOKUP($F7,$B$66:$C$68,2,FALSE))</f>
        <v>1</v>
      </c>
      <c r="Q11" s="33"/>
      <c r="R11" s="67" t="s">
        <v>127</v>
      </c>
      <c r="S11" s="33"/>
      <c r="T11" s="33"/>
      <c r="U11" s="33"/>
    </row>
    <row r="12" spans="1:21" x14ac:dyDescent="0.25">
      <c r="A12" s="86"/>
      <c r="B12" t="s">
        <v>15</v>
      </c>
      <c r="C12" s="4">
        <v>1.1499999999999999</v>
      </c>
      <c r="D12" s="7" t="str">
        <f>IF(C12=1,"Perfect Match!",IF(C12=0,"Lossless Reflection",IF(C12&gt;1,"VSWR",IF(C12&lt;0,"Return Loss, dB","reflection coefficient"))))</f>
        <v>VSWR</v>
      </c>
      <c r="E12" s="16" t="s">
        <v>40</v>
      </c>
      <c r="F12" s="16" t="s">
        <v>59</v>
      </c>
      <c r="H12" s="33" t="s">
        <v>23</v>
      </c>
      <c r="I12" s="67">
        <f>IF(C12=1,0,IF(C12=0,0.999999,IF(C12&gt;1,(C12-1)/(C12+1),IF(C12&lt;0,10^(C12/20),C12))))</f>
        <v>6.9767441860465074E-2</v>
      </c>
      <c r="J12" s="33"/>
      <c r="K12" s="17" t="s">
        <v>30</v>
      </c>
      <c r="L12" s="67">
        <f>-10*LOG(1-(I12*IF(VLOOKUP(C20,B89:C90,2,FALSE)=1,I23,I17)*SQRT(2)*M12*N12*O12*P12))</f>
        <v>1.8746167983071327E-2</v>
      </c>
      <c r="M12" s="9">
        <f>M11</f>
        <v>0.71199999999999997</v>
      </c>
      <c r="N12" s="9">
        <f>N11</f>
        <v>0.57776137002687711</v>
      </c>
      <c r="O12" s="9">
        <f>IF(P15="Fixed",1,VLOOKUP(O15,$B$72:$E$77,IF(P15="Rayleigh",3,4),FALSE))</f>
        <v>1</v>
      </c>
      <c r="P12" s="9">
        <f>IF(O15="Fixed",1,VLOOKUP(P15,$B$66:$C$68,2,FALSE))</f>
        <v>0.57776137002687711</v>
      </c>
      <c r="Q12" s="33"/>
      <c r="R12" s="31">
        <f>NORMSDIST(R10)-NORMSDIST(-1*R10)</f>
        <v>0.68268949213708607</v>
      </c>
      <c r="S12" s="31">
        <f t="shared" ref="S12:T12" si="0">NORMSDIST(S10)-NORMSDIST(-1*S10)</f>
        <v>0.95449973610364158</v>
      </c>
      <c r="T12" s="31">
        <f t="shared" si="0"/>
        <v>0.99730020393673979</v>
      </c>
      <c r="U12" s="33"/>
    </row>
    <row r="13" spans="1:21" x14ac:dyDescent="0.25">
      <c r="H13" s="33"/>
      <c r="I13" s="67"/>
      <c r="J13" s="33"/>
      <c r="K13" s="17" t="s">
        <v>36</v>
      </c>
      <c r="L13" s="67">
        <f>-10*LOG(1-(I8*IF(VLOOKUP(C20,B89:C90,2,FALSE)=1,I23,I17)*SQRT(2)*M13*N13*O13*P13))</f>
        <v>0.132350304511577</v>
      </c>
      <c r="M13" s="9">
        <f>IF($F8="Fixed",1,VLOOKUP($E8,$B$72:$E$77,IF($F8="Rayleigh",3,4),FALSE))</f>
        <v>1</v>
      </c>
      <c r="N13" s="9">
        <f>IF($E8="Fixed",1,VLOOKUP($F8,$B$66:$C$68,2,FALSE))</f>
        <v>1</v>
      </c>
      <c r="O13" s="9">
        <f>O12</f>
        <v>1</v>
      </c>
      <c r="P13" s="9">
        <f>P12</f>
        <v>0.57776137002687711</v>
      </c>
      <c r="Q13" s="33"/>
      <c r="R13" s="33" t="s">
        <v>128</v>
      </c>
      <c r="S13" s="33"/>
      <c r="T13" s="33"/>
      <c r="U13" s="33"/>
    </row>
    <row r="14" spans="1:21" x14ac:dyDescent="0.25">
      <c r="A14" s="90" t="s">
        <v>3</v>
      </c>
      <c r="B14" t="s">
        <v>202</v>
      </c>
      <c r="C14" s="4">
        <v>10</v>
      </c>
      <c r="D14" t="s">
        <v>12</v>
      </c>
      <c r="E14" t="s">
        <v>45</v>
      </c>
      <c r="H14" s="33" t="s">
        <v>214</v>
      </c>
      <c r="I14" s="9">
        <f>10^(C14/10)</f>
        <v>10</v>
      </c>
      <c r="J14" s="33"/>
      <c r="K14" s="33"/>
      <c r="L14" s="33"/>
      <c r="M14" s="33"/>
      <c r="N14" s="33"/>
      <c r="O14" s="33" t="s">
        <v>231</v>
      </c>
      <c r="P14" s="33"/>
      <c r="Q14" s="33"/>
      <c r="R14" s="67">
        <f>NORMSINV(R12)</f>
        <v>0.47523284924708414</v>
      </c>
      <c r="S14" s="67">
        <f t="shared" ref="S14:T14" si="1">NORMSINV(S12)</f>
        <v>1.6901433780692878</v>
      </c>
      <c r="T14" s="67">
        <f t="shared" si="1"/>
        <v>2.7821749668871956</v>
      </c>
      <c r="U14" s="33"/>
    </row>
    <row r="15" spans="1:21" x14ac:dyDescent="0.25">
      <c r="A15" s="86"/>
      <c r="B15" t="s">
        <v>37</v>
      </c>
      <c r="C15" s="4">
        <v>0.02</v>
      </c>
      <c r="D15" t="s">
        <v>12</v>
      </c>
      <c r="E15" t="s">
        <v>197</v>
      </c>
      <c r="F15" t="s">
        <v>55</v>
      </c>
      <c r="H15" s="33"/>
      <c r="I15" s="67"/>
      <c r="J15" s="33"/>
      <c r="K15" s="17" t="s">
        <v>61</v>
      </c>
      <c r="L15" s="33"/>
      <c r="M15" s="33"/>
      <c r="N15" s="17"/>
      <c r="O15" s="33" t="str">
        <f>IF(VLOOKUP($C$20,$B$89:$C$90,2,FALSE)=1,$E$23,$E$17)</f>
        <v>95th %ile</v>
      </c>
      <c r="P15" s="33" t="str">
        <f>IF(VLOOKUP($C$20,$B$89:$C$90,2,FALSE)=1,$F$23,$F$17)</f>
        <v>Rayleigh</v>
      </c>
      <c r="Q15" s="17"/>
      <c r="R15" s="33"/>
      <c r="S15" s="33"/>
      <c r="T15" s="33"/>
      <c r="U15" s="33"/>
    </row>
    <row r="16" spans="1:21" x14ac:dyDescent="0.25">
      <c r="A16" s="86"/>
      <c r="B16" t="s">
        <v>38</v>
      </c>
      <c r="C16" s="4">
        <v>7.0000000000000007E-2</v>
      </c>
      <c r="D16" t="s">
        <v>12</v>
      </c>
      <c r="E16" t="s">
        <v>197</v>
      </c>
      <c r="F16" t="s">
        <v>55</v>
      </c>
      <c r="H16" s="33"/>
      <c r="I16" s="67"/>
      <c r="J16" s="33"/>
      <c r="K16" s="17" t="s">
        <v>31</v>
      </c>
      <c r="L16" s="67">
        <f>10*LOG(SQRT(SUMSQ(10^($L11/10)-1,10^(($C15/3)/10)-1,(1-VLOOKUP(C$9,B80:C81,2,FALSE))*(10^(($C11/2)/10)-1)))+1)</f>
        <v>3.6013729756014648E-2</v>
      </c>
      <c r="M16" s="33" t="s">
        <v>12</v>
      </c>
      <c r="N16" s="17"/>
      <c r="O16" s="67"/>
      <c r="P16" s="33"/>
      <c r="Q16" s="17"/>
      <c r="R16" s="33" t="s">
        <v>198</v>
      </c>
      <c r="S16" s="33"/>
      <c r="T16" s="33">
        <v>15</v>
      </c>
      <c r="U16" s="33"/>
    </row>
    <row r="17" spans="1:21" x14ac:dyDescent="0.25">
      <c r="A17" s="86"/>
      <c r="B17" t="s">
        <v>203</v>
      </c>
      <c r="C17" s="4">
        <v>1.45</v>
      </c>
      <c r="D17" s="7" t="str">
        <f>IF(C17=1,"Perfect Match!",IF(C17=0,"Lossless Reflection",IF(C17&gt;1,"VSWR",IF(C17&lt;0,"Return Loss, dB","reflection coefficient"))))</f>
        <v>VSWR</v>
      </c>
      <c r="E17" s="16" t="s">
        <v>41</v>
      </c>
      <c r="F17" s="16" t="s">
        <v>59</v>
      </c>
      <c r="H17" s="33" t="s">
        <v>24</v>
      </c>
      <c r="I17" s="67">
        <f>IF(C17=1,0,IF(C17=0,0.999999,IF(C17&gt;1,(C17-1)/(C17+1),IF(C17&lt;0,10^(C17/20),C17))))</f>
        <v>0.18367346938775508</v>
      </c>
      <c r="J17" s="33"/>
      <c r="K17" s="17" t="s">
        <v>32</v>
      </c>
      <c r="L17" s="67">
        <f>10*LOG(SQRT(SUMSQ(10^($L12/10)-1,10^(($C15/3)/10)-1,(1-VLOOKUP($C$9,B80:C81,2,FALSE))*(10^(($C11/2)/10)-1)))+1)</f>
        <v>1.9890585871157676E-2</v>
      </c>
      <c r="M17" s="33" t="s">
        <v>12</v>
      </c>
      <c r="N17" s="17" t="s">
        <v>74</v>
      </c>
      <c r="O17" s="67">
        <f>10*LOG(1+10^(-1*IF(VLOOKUP(C20,B89:C90,2,FALSE)=1,C24,C18)/10)/2)</f>
        <v>0.26511312523160768</v>
      </c>
      <c r="P17" s="33" t="s">
        <v>12</v>
      </c>
      <c r="Q17" s="33"/>
      <c r="R17" s="33"/>
      <c r="S17" s="33"/>
      <c r="T17" s="33"/>
      <c r="U17" s="33"/>
    </row>
    <row r="18" spans="1:21" x14ac:dyDescent="0.25">
      <c r="A18" s="86"/>
      <c r="B18" t="s">
        <v>65</v>
      </c>
      <c r="C18" s="4">
        <v>9</v>
      </c>
      <c r="D18" t="s">
        <v>12</v>
      </c>
      <c r="E18" t="s">
        <v>196</v>
      </c>
      <c r="F18" t="s">
        <v>55</v>
      </c>
      <c r="H18" s="33"/>
      <c r="I18" s="67"/>
      <c r="J18" s="33"/>
      <c r="K18" s="17" t="s">
        <v>33</v>
      </c>
      <c r="L18" s="67">
        <f>10*LOG(SQRT(SUMSQ(10^($L11/10)-1,10^($L12/10)-1,10^($L13/10)-1,10^(($C16/3)/10)-1,(1-VLOOKUP(C9,B80:C81,2,FALSE))*(10^(($C11/2)/10)-1)))+1)</f>
        <v>0.13993110438361414</v>
      </c>
      <c r="M18" s="33" t="s">
        <v>12</v>
      </c>
      <c r="N18" s="17" t="s">
        <v>62</v>
      </c>
      <c r="O18" s="67">
        <f>10*LOG(2)</f>
        <v>3.0102999566398121</v>
      </c>
      <c r="P18" s="33" t="s">
        <v>12</v>
      </c>
      <c r="Q18" s="17"/>
      <c r="R18" s="33" t="s">
        <v>129</v>
      </c>
      <c r="S18" s="33"/>
      <c r="T18" s="33"/>
      <c r="U18" s="33"/>
    </row>
    <row r="19" spans="1:21" x14ac:dyDescent="0.25">
      <c r="H19" s="33"/>
      <c r="I19" s="67"/>
      <c r="J19" s="33"/>
      <c r="K19" s="17" t="s">
        <v>34</v>
      </c>
      <c r="L19" s="67">
        <f>VLOOKUP(C9,B80:C81,2,FALSE)*($C11/2)</f>
        <v>7.4999999999999997E-2</v>
      </c>
      <c r="M19" s="33" t="s">
        <v>12</v>
      </c>
      <c r="N19" s="17"/>
      <c r="O19" s="67"/>
      <c r="P19" s="33"/>
      <c r="Q19" s="17"/>
      <c r="R19" s="67">
        <f>(R10^$T16-R14^$T16)^(1/$T16)</f>
        <v>0.99999905047060256</v>
      </c>
      <c r="S19" s="67">
        <f t="shared" ref="S19:T19" si="2">(S10^$T16-S14^$T16)^(1/$T16)</f>
        <v>1.9889049739682567</v>
      </c>
      <c r="T19" s="67">
        <f t="shared" si="2"/>
        <v>2.9230434141378612</v>
      </c>
      <c r="U19" s="33"/>
    </row>
    <row r="20" spans="1:21" ht="13.35" customHeight="1" x14ac:dyDescent="0.25">
      <c r="A20" s="85" t="s">
        <v>210</v>
      </c>
      <c r="B20" t="s">
        <v>209</v>
      </c>
      <c r="C20" s="30" t="s">
        <v>208</v>
      </c>
      <c r="D20" t="str">
        <f>IF(VLOOKUP(C20,B89:C90,2,FALSE)=1,"","   (Items below applicable w/Ext Preamp only)")</f>
        <v xml:space="preserve">   (Items below applicable w/Ext Preamp only)</v>
      </c>
      <c r="H20" s="33"/>
      <c r="I20" s="33"/>
      <c r="J20" s="33"/>
      <c r="K20" s="33"/>
      <c r="L20" s="33"/>
      <c r="M20" s="33"/>
      <c r="N20" s="33"/>
      <c r="O20" s="33"/>
      <c r="P20" s="33"/>
      <c r="Q20" s="33"/>
      <c r="R20" s="33"/>
      <c r="S20" s="33"/>
      <c r="T20" s="33"/>
      <c r="U20" s="33"/>
    </row>
    <row r="21" spans="1:21" ht="13.35" customHeight="1" x14ac:dyDescent="0.25">
      <c r="A21" s="86"/>
      <c r="B21" t="s">
        <v>206</v>
      </c>
      <c r="C21" s="4">
        <v>3.5</v>
      </c>
      <c r="D21" t="s">
        <v>12</v>
      </c>
      <c r="E21" t="s">
        <v>45</v>
      </c>
      <c r="H21" s="33" t="s">
        <v>211</v>
      </c>
      <c r="I21" s="67">
        <f>10^(C21/10)</f>
        <v>2.2387211385683394</v>
      </c>
      <c r="J21" s="33"/>
      <c r="K21" s="17" t="s">
        <v>63</v>
      </c>
      <c r="L21" s="33"/>
      <c r="M21" s="33"/>
      <c r="N21" s="17" t="s">
        <v>154</v>
      </c>
      <c r="O21" s="33"/>
      <c r="P21" s="33"/>
      <c r="Q21" s="17"/>
      <c r="R21" s="17" t="s">
        <v>130</v>
      </c>
      <c r="S21" s="33"/>
      <c r="T21" s="67">
        <f>O18*L6</f>
        <v>0.15087239076566047</v>
      </c>
      <c r="U21" s="33"/>
    </row>
    <row r="22" spans="1:21" x14ac:dyDescent="0.25">
      <c r="A22" s="86"/>
      <c r="B22" t="s">
        <v>204</v>
      </c>
      <c r="C22" s="4">
        <v>21</v>
      </c>
      <c r="D22" t="s">
        <v>12</v>
      </c>
      <c r="E22" t="s">
        <v>45</v>
      </c>
      <c r="H22" s="33" t="s">
        <v>212</v>
      </c>
      <c r="I22" s="54">
        <f>10^(C22/10)</f>
        <v>125.89254117941677</v>
      </c>
      <c r="J22" s="33"/>
      <c r="K22" s="17" t="s">
        <v>77</v>
      </c>
      <c r="L22" s="67">
        <f>L5*L16</f>
        <v>3.763819569902619E-2</v>
      </c>
      <c r="M22" s="33" t="s">
        <v>12</v>
      </c>
      <c r="N22" s="15">
        <f>L22^2/(SUMSQ(L$22:L$25))</f>
        <v>0.20162090208260514</v>
      </c>
      <c r="O22" s="67"/>
      <c r="P22" s="33"/>
      <c r="Q22" s="17"/>
      <c r="R22" s="67"/>
      <c r="S22" s="67"/>
      <c r="T22" s="67"/>
      <c r="U22" s="33"/>
    </row>
    <row r="23" spans="1:21" ht="13.35" customHeight="1" x14ac:dyDescent="0.25">
      <c r="A23" s="86"/>
      <c r="B23" t="s">
        <v>203</v>
      </c>
      <c r="C23" s="4">
        <v>1.3</v>
      </c>
      <c r="D23" s="7" t="str">
        <f>IF(C23=1,"Perfect Match!",IF(C23=0,"Lossless Reflection",IF(C23&gt;1,"VSWR",IF(C23&lt;0,"Return Loss, dB","reflection coefficient"))))</f>
        <v>VSWR</v>
      </c>
      <c r="E23" s="16" t="s">
        <v>45</v>
      </c>
      <c r="F23" s="16" t="s">
        <v>45</v>
      </c>
      <c r="H23" s="33" t="s">
        <v>207</v>
      </c>
      <c r="I23" s="67">
        <f>IF(C23=1,0,IF(C23=0,0.999999,IF(C23&gt;1,(C23-1)/(C23+1),IF(C23&lt;0,10^(C23/20),C23))))</f>
        <v>0.13043478260869568</v>
      </c>
      <c r="J23" s="33"/>
      <c r="K23" s="17" t="s">
        <v>78</v>
      </c>
      <c r="L23" s="67">
        <f>L6*L17</f>
        <v>9.9689077079912207E-4</v>
      </c>
      <c r="M23" s="33" t="s">
        <v>12</v>
      </c>
      <c r="N23" s="15">
        <f t="shared" ref="N23:N25" si="3">L23^2/(SUMSQ(L$22:L$25))</f>
        <v>1.4144028152473327E-4</v>
      </c>
      <c r="O23" s="67"/>
      <c r="P23" s="33"/>
      <c r="Q23" s="33"/>
      <c r="R23" s="33"/>
      <c r="S23" s="33"/>
      <c r="T23" s="33"/>
      <c r="U23" s="33"/>
    </row>
    <row r="24" spans="1:21" x14ac:dyDescent="0.25">
      <c r="A24" s="86"/>
      <c r="B24" t="s">
        <v>65</v>
      </c>
      <c r="C24" s="4">
        <v>9</v>
      </c>
      <c r="D24" t="s">
        <v>12</v>
      </c>
      <c r="E24" t="s">
        <v>196</v>
      </c>
      <c r="F24" t="s">
        <v>55</v>
      </c>
      <c r="H24" s="33"/>
      <c r="I24" s="67"/>
      <c r="J24" s="33"/>
      <c r="K24" s="17" t="s">
        <v>79</v>
      </c>
      <c r="L24" s="67">
        <f>L7*L18</f>
        <v>6.3118514793989375E-3</v>
      </c>
      <c r="M24" s="33" t="s">
        <v>12</v>
      </c>
      <c r="N24" s="15">
        <f t="shared" si="3"/>
        <v>5.6701102550781105E-3</v>
      </c>
      <c r="O24" s="67"/>
      <c r="P24" s="33" t="s">
        <v>132</v>
      </c>
      <c r="Q24" s="33"/>
      <c r="R24" s="33"/>
      <c r="S24" s="33"/>
      <c r="T24" s="33"/>
      <c r="U24" s="33"/>
    </row>
    <row r="25" spans="1:21" ht="13.35" customHeight="1" x14ac:dyDescent="0.25">
      <c r="H25" s="33" t="s">
        <v>215</v>
      </c>
      <c r="I25" s="67">
        <f>I21+(I14-1)/I22</f>
        <v>2.3102106796935247</v>
      </c>
      <c r="J25" s="33"/>
      <c r="K25" s="17" t="s">
        <v>80</v>
      </c>
      <c r="L25" s="67">
        <f>L8*L19</f>
        <v>7.4624109574779537E-2</v>
      </c>
      <c r="M25" s="33" t="s">
        <v>12</v>
      </c>
      <c r="N25" s="15">
        <f t="shared" si="3"/>
        <v>0.79256754738079194</v>
      </c>
      <c r="O25" s="67"/>
      <c r="P25" s="33"/>
      <c r="Q25" s="33"/>
      <c r="R25" s="32" t="s">
        <v>118</v>
      </c>
      <c r="S25" s="32" t="s">
        <v>123</v>
      </c>
      <c r="T25" s="33" t="s">
        <v>6</v>
      </c>
      <c r="U25" s="33"/>
    </row>
    <row r="26" spans="1:21" x14ac:dyDescent="0.25">
      <c r="B26" s="5" t="s">
        <v>234</v>
      </c>
      <c r="H26" s="33" t="s">
        <v>216</v>
      </c>
      <c r="I26" s="67"/>
      <c r="J26" s="33"/>
      <c r="K26" s="33"/>
      <c r="L26" s="33"/>
      <c r="M26" s="33"/>
      <c r="N26" s="33"/>
      <c r="O26" s="33"/>
      <c r="P26" s="33" t="s">
        <v>8</v>
      </c>
      <c r="Q26" s="33"/>
      <c r="R26" s="33" t="s">
        <v>4</v>
      </c>
      <c r="S26" s="33" t="s">
        <v>7</v>
      </c>
      <c r="T26" s="33" t="s">
        <v>5</v>
      </c>
      <c r="U26" s="33"/>
    </row>
    <row r="27" spans="1:21" x14ac:dyDescent="0.25">
      <c r="B27" s="5" t="s">
        <v>56</v>
      </c>
      <c r="H27" s="33" t="s">
        <v>218</v>
      </c>
      <c r="I27" s="9">
        <f>IF(VLOOKUP(C20,B89:C90,2,FALSE)=1,I25,I14)</f>
        <v>10</v>
      </c>
      <c r="J27" s="33"/>
      <c r="K27" s="17" t="s">
        <v>35</v>
      </c>
      <c r="L27" s="67">
        <f>10*LOG(SQRT(SUMSQ((10^((L22)/10)-1),(10^((L23)/10)-1),(10^((L24)/10)-1),(10^((L25)/10)-1)))+1)</f>
        <v>8.3659581504766989E-2</v>
      </c>
      <c r="M27" s="33" t="s">
        <v>12</v>
      </c>
      <c r="N27" s="33"/>
      <c r="O27" s="33"/>
      <c r="P27" s="33" t="s">
        <v>9</v>
      </c>
      <c r="Q27" s="33"/>
      <c r="R27" s="67">
        <f>L27</f>
        <v>8.3659581504766989E-2</v>
      </c>
      <c r="S27" s="34">
        <f>2*R27</f>
        <v>0.16731916300953398</v>
      </c>
      <c r="T27" s="67">
        <f>3*R27</f>
        <v>0.25097874451430097</v>
      </c>
      <c r="U27" s="33" t="s">
        <v>12</v>
      </c>
    </row>
    <row r="28" spans="1:21" x14ac:dyDescent="0.25">
      <c r="B28" s="5" t="s">
        <v>233</v>
      </c>
      <c r="H28" s="33" t="s">
        <v>217</v>
      </c>
      <c r="I28" s="67"/>
      <c r="J28" s="33"/>
      <c r="K28" s="17" t="s">
        <v>67</v>
      </c>
      <c r="L28" s="67">
        <f>10*LOG(SQRT(SUMSQ((10^((L22)/10)-1),(10^((O17*O6)/10)-1),(10^((L24)/10)-1),(10^((L25)/10)-1)))+1)</f>
        <v>8.4482258429038767E-2</v>
      </c>
      <c r="M28" s="33" t="s">
        <v>12</v>
      </c>
      <c r="N28" s="33"/>
      <c r="O28" s="33"/>
      <c r="P28" s="33" t="s">
        <v>10</v>
      </c>
      <c r="Q28" s="33"/>
      <c r="R28" s="67">
        <f>L28</f>
        <v>8.4482258429038767E-2</v>
      </c>
      <c r="S28" s="67">
        <f>2*R28</f>
        <v>0.16896451685807753</v>
      </c>
      <c r="T28" s="67">
        <f>3*R28</f>
        <v>0.25344677528711629</v>
      </c>
      <c r="U28" s="33" t="s">
        <v>12</v>
      </c>
    </row>
    <row r="29" spans="1:21" x14ac:dyDescent="0.25">
      <c r="H29" s="33"/>
      <c r="I29" s="67"/>
      <c r="J29" s="33"/>
      <c r="K29" s="17" t="s">
        <v>131</v>
      </c>
      <c r="L29" s="67">
        <f>10*LOG(SQRT(SUMSQ((10^((L22)/10)-1),(10^((L24)/10)-1),(10^((L25)/10)-1)))+1)</f>
        <v>8.3653809736036228E-2</v>
      </c>
      <c r="M29" s="33" t="s">
        <v>12</v>
      </c>
      <c r="N29" s="33"/>
      <c r="O29" s="33"/>
      <c r="P29" s="33" t="s">
        <v>11</v>
      </c>
      <c r="Q29" s="33"/>
      <c r="R29" s="67">
        <f>((R19*$L29)^$T16+(R14*$L29+$T21)^$T16)^(1/$T16)</f>
        <v>0.19062748389311227</v>
      </c>
      <c r="S29" s="67">
        <f>((S19*$L29)^$T16+(S14*$L29+$T21)^$T16)^(1/$T16)</f>
        <v>0.29226348824098947</v>
      </c>
      <c r="T29" s="67">
        <f>((T19*$L29)^$T16+(T14*$L29+$T21)^$T16)^(1/$T16)</f>
        <v>0.3836417111338426</v>
      </c>
      <c r="U29" s="33" t="s">
        <v>12</v>
      </c>
    </row>
    <row r="30" spans="1:21" ht="13.35" customHeight="1" x14ac:dyDescent="0.3">
      <c r="B30" s="6"/>
      <c r="C30" t="s">
        <v>190</v>
      </c>
    </row>
    <row r="31" spans="1:21" x14ac:dyDescent="0.25">
      <c r="A31" s="85" t="s">
        <v>213</v>
      </c>
      <c r="C31" s="50" t="s">
        <v>192</v>
      </c>
      <c r="D31" s="51" t="str">
        <f>IF(VLOOKUP($C$31,$B$84:$D$86,2,FALSE)&gt;1,"Coverage","")</f>
        <v>Coverage</v>
      </c>
      <c r="E31" s="65" t="str">
        <f>IF(VLOOKUP($C$31,$B$84:$D$86,2,FALSE)&gt;1,"Level of","")</f>
        <v>Level of</v>
      </c>
      <c r="F31" t="s">
        <v>321</v>
      </c>
    </row>
    <row r="32" spans="1:21" ht="13.8" thickBot="1" x14ac:dyDescent="0.3">
      <c r="A32" s="86"/>
      <c r="B32" s="55" t="s">
        <v>8</v>
      </c>
      <c r="C32" s="48" t="s">
        <v>116</v>
      </c>
      <c r="D32" s="48" t="str">
        <f>IF(VLOOKUP($C$31,$B$84:$D$86,2,FALSE)&gt;1,"Factor, k","")</f>
        <v>Factor, k</v>
      </c>
      <c r="E32" s="64" t="str">
        <f>IF(VLOOKUP($C$31,$B$84:$D$86,2,FALSE)&gt;1,"Confidence","")</f>
        <v>Confidence</v>
      </c>
    </row>
    <row r="33" spans="1:18" x14ac:dyDescent="0.25">
      <c r="A33" s="86"/>
      <c r="B33" s="46" t="s">
        <v>9</v>
      </c>
      <c r="C33" s="60" t="str">
        <f ca="1">IF(VLOOKUP($C$31,$B$84:$D$86,2,FALSE)&gt;1,"±","")&amp;TEXT(OFFSET(Q27,0,VLOOKUP(C$31,$B$84:$D$86,2,FALSE)),"0.000")&amp;" dB"</f>
        <v>±0.167 dB</v>
      </c>
      <c r="D33" s="59" t="str">
        <f>IF(VLOOKUP($C$31,$B$84:$D$86,2,FALSE)&gt;1,TEXT(VLOOKUP($C$31,$B$84:$D$86,2,FALSE),0),"RMS (1σ)")</f>
        <v>2</v>
      </c>
      <c r="E33" s="62" t="str">
        <f>IF(VLOOKUP($C$31,$B$84:$D$86,2,FALSE)&gt;1,VLOOKUP($C$31,$B$84:$D$86,3,FALSE),"")</f>
        <v>≈95%</v>
      </c>
      <c r="H33" s="63"/>
      <c r="N33" s="2"/>
    </row>
    <row r="34" spans="1:18" x14ac:dyDescent="0.25">
      <c r="A34" s="86"/>
      <c r="B34" s="47" t="s">
        <v>10</v>
      </c>
      <c r="C34" s="57" t="str">
        <f ca="1">IF(VLOOKUP($C$31,$B$84:$D$86,2,FALSE)&gt;1,"±","")&amp;TEXT(OFFSET(Q28,0,VLOOKUP(C$31,$B$84:$D$86,2,FALSE)),"0.000")&amp;" dB"</f>
        <v>±0.169 dB</v>
      </c>
      <c r="D34" s="59" t="str">
        <f>IF(VLOOKUP($C$31,$B$84:$D$86,2,FALSE)&gt;1,TEXT(VLOOKUP($C$31,$B$84:$D$86,2,FALSE),0),"RMS (1σ)")</f>
        <v>2</v>
      </c>
      <c r="E34" s="62" t="str">
        <f>IF(VLOOKUP($C$31,$B$84:$D$86,2,FALSE)&gt;1,VLOOKUP($C$31,$B$84:$D$86,3,FALSE),"")</f>
        <v>≈95%</v>
      </c>
      <c r="M34" s="21"/>
    </row>
    <row r="35" spans="1:18" x14ac:dyDescent="0.25">
      <c r="A35" s="86"/>
      <c r="B35" s="49" t="s">
        <v>11</v>
      </c>
      <c r="C35" s="66" t="str">
        <f ca="1">IF(VLOOKUP($C$31,$B$84:$D$86,2,FALSE)&gt;1,"±"&amp;TEXT(OFFSET(Q29,0,VLOOKUP(C$31,$B$84:$D$86,2,FALSE)),"0.000")&amp;" dB","")</f>
        <v>±0.292 dB</v>
      </c>
      <c r="D35" s="58" t="str">
        <f>IF(VLOOKUP($C$31,$B$84:$D$86,2,FALSE)&gt;1,TEXT(VLOOKUP($C$31,$B$84:$D$86,2,FALSE),0),"")</f>
        <v>2</v>
      </c>
      <c r="E35" s="61" t="str">
        <f>IF(VLOOKUP($C$31,$B$84:$D$86,2,FALSE)&gt;1,VLOOKUP($C$31,$B$84:$D$86,3,FALSE),"")</f>
        <v>≈95%</v>
      </c>
      <c r="R35" s="14"/>
    </row>
    <row r="36" spans="1:18" x14ac:dyDescent="0.25">
      <c r="C36" s="2"/>
    </row>
    <row r="37" spans="1:18" ht="26.4" customHeight="1" x14ac:dyDescent="0.25">
      <c r="A37" s="88" t="s">
        <v>313</v>
      </c>
      <c r="B37" s="87" t="s">
        <v>289</v>
      </c>
      <c r="C37" s="87"/>
      <c r="E37" t="s">
        <v>310</v>
      </c>
    </row>
    <row r="38" spans="1:18" ht="26.4" customHeight="1" x14ac:dyDescent="0.25">
      <c r="A38" s="88"/>
      <c r="B38" s="87" t="s">
        <v>64</v>
      </c>
      <c r="C38" s="87"/>
      <c r="E38" t="s">
        <v>311</v>
      </c>
    </row>
    <row r="39" spans="1:18" ht="26.1" customHeight="1" x14ac:dyDescent="0.25">
      <c r="A39" s="88"/>
      <c r="B39" s="87" t="s">
        <v>82</v>
      </c>
      <c r="C39" s="87"/>
      <c r="E39" t="s">
        <v>312</v>
      </c>
    </row>
    <row r="40" spans="1:18" ht="39.6" customHeight="1" x14ac:dyDescent="0.25">
      <c r="A40" s="88"/>
      <c r="B40" s="87" t="s">
        <v>339</v>
      </c>
      <c r="C40" s="87"/>
      <c r="E40" t="s">
        <v>383</v>
      </c>
    </row>
    <row r="48" spans="1:18" x14ac:dyDescent="0.25">
      <c r="B48" s="21"/>
    </row>
    <row r="49" spans="2:5" x14ac:dyDescent="0.25">
      <c r="B49" s="21"/>
    </row>
    <row r="50" spans="2:5" x14ac:dyDescent="0.25">
      <c r="B50" s="21"/>
    </row>
    <row r="51" spans="2:5" x14ac:dyDescent="0.25">
      <c r="B51" s="21"/>
    </row>
    <row r="52" spans="2:5" x14ac:dyDescent="0.25">
      <c r="B52" s="21"/>
    </row>
    <row r="53" spans="2:5" x14ac:dyDescent="0.25">
      <c r="B53" s="21"/>
    </row>
    <row r="54" spans="2:5" x14ac:dyDescent="0.25">
      <c r="B54" s="21"/>
    </row>
    <row r="55" spans="2:5" x14ac:dyDescent="0.25">
      <c r="B55" s="21"/>
    </row>
    <row r="56" spans="2:5" x14ac:dyDescent="0.25">
      <c r="B56" s="21"/>
    </row>
    <row r="57" spans="2:5" x14ac:dyDescent="0.25">
      <c r="B57" s="21"/>
    </row>
    <row r="58" spans="2:5" x14ac:dyDescent="0.25">
      <c r="B58" s="21"/>
    </row>
    <row r="59" spans="2:5" x14ac:dyDescent="0.25">
      <c r="B59" s="21"/>
    </row>
    <row r="60" spans="2:5" x14ac:dyDescent="0.25">
      <c r="B60" s="21"/>
    </row>
    <row r="61" spans="2:5" x14ac:dyDescent="0.25">
      <c r="B61" s="21"/>
    </row>
    <row r="63" spans="2:5" x14ac:dyDescent="0.25">
      <c r="B63" s="40" t="s">
        <v>134</v>
      </c>
      <c r="C63" s="68"/>
      <c r="D63" s="68"/>
      <c r="E63" s="68"/>
    </row>
    <row r="64" spans="2:5" x14ac:dyDescent="0.25">
      <c r="B64" s="68"/>
      <c r="C64" s="68"/>
      <c r="D64" s="68"/>
      <c r="E64" s="68"/>
    </row>
    <row r="65" spans="2:8" x14ac:dyDescent="0.25">
      <c r="B65" s="35" t="s">
        <v>73</v>
      </c>
      <c r="C65" s="35"/>
      <c r="D65" s="68"/>
      <c r="E65" s="68"/>
    </row>
    <row r="66" spans="2:8" x14ac:dyDescent="0.25">
      <c r="B66" s="78" t="s">
        <v>59</v>
      </c>
      <c r="C66" s="39">
        <f>1/SQRT(LN(20))</f>
        <v>0.57776137002687711</v>
      </c>
      <c r="D66" s="68"/>
      <c r="E66" s="68"/>
    </row>
    <row r="67" spans="2:8" x14ac:dyDescent="0.25">
      <c r="B67" s="39" t="s">
        <v>45</v>
      </c>
      <c r="C67" s="39">
        <v>1</v>
      </c>
      <c r="D67" s="68"/>
      <c r="E67" s="68"/>
    </row>
    <row r="68" spans="2:8" x14ac:dyDescent="0.25">
      <c r="B68" s="39" t="s">
        <v>60</v>
      </c>
      <c r="C68" s="39">
        <f>1/SQRT(2)</f>
        <v>0.70710678118654746</v>
      </c>
      <c r="D68" s="68"/>
      <c r="E68" s="68"/>
    </row>
    <row r="69" spans="2:8" x14ac:dyDescent="0.25">
      <c r="B69" s="68"/>
      <c r="C69" s="68"/>
      <c r="D69" s="68"/>
      <c r="E69" s="68"/>
    </row>
    <row r="70" spans="2:8" x14ac:dyDescent="0.25">
      <c r="B70" s="68"/>
      <c r="C70" s="68"/>
      <c r="D70" s="68"/>
      <c r="E70" s="68"/>
    </row>
    <row r="71" spans="2:8" x14ac:dyDescent="0.25">
      <c r="B71" s="79" t="s">
        <v>39</v>
      </c>
      <c r="C71" s="80" t="s">
        <v>46</v>
      </c>
      <c r="D71" s="80" t="s">
        <v>47</v>
      </c>
      <c r="E71" s="69" t="s">
        <v>48</v>
      </c>
      <c r="F71" s="81"/>
      <c r="H71" s="81"/>
    </row>
    <row r="72" spans="2:8" x14ac:dyDescent="0.25">
      <c r="B72" s="82" t="s">
        <v>40</v>
      </c>
      <c r="C72" s="83" t="s">
        <v>49</v>
      </c>
      <c r="D72" s="83">
        <v>0.71199999999999997</v>
      </c>
      <c r="E72" s="70">
        <v>1</v>
      </c>
      <c r="F72" s="84"/>
    </row>
    <row r="73" spans="2:8" x14ac:dyDescent="0.25">
      <c r="B73" s="82" t="s">
        <v>41</v>
      </c>
      <c r="C73" s="83" t="s">
        <v>50</v>
      </c>
      <c r="D73" s="83">
        <v>1</v>
      </c>
      <c r="E73" s="70">
        <v>1.0259783520851542</v>
      </c>
      <c r="F73" s="84"/>
    </row>
    <row r="74" spans="2:8" x14ac:dyDescent="0.25">
      <c r="B74" s="82" t="s">
        <v>42</v>
      </c>
      <c r="C74" s="83" t="s">
        <v>51</v>
      </c>
      <c r="D74" s="83">
        <v>1.2689999999999999</v>
      </c>
      <c r="E74" s="70">
        <v>1.1180339887498949</v>
      </c>
      <c r="F74" s="84"/>
    </row>
    <row r="75" spans="2:8" x14ac:dyDescent="0.25">
      <c r="B75" s="82" t="s">
        <v>43</v>
      </c>
      <c r="C75" s="83" t="s">
        <v>52</v>
      </c>
      <c r="D75" s="83">
        <v>2.0790000000000002</v>
      </c>
      <c r="E75" s="70">
        <v>1.4142135623730949</v>
      </c>
      <c r="F75" s="84"/>
    </row>
    <row r="76" spans="2:8" x14ac:dyDescent="0.25">
      <c r="B76" s="82" t="s">
        <v>44</v>
      </c>
      <c r="C76" s="83" t="s">
        <v>53</v>
      </c>
      <c r="D76" s="83">
        <v>1.9530000000000001</v>
      </c>
      <c r="E76" s="70">
        <v>1.5</v>
      </c>
      <c r="F76" s="84"/>
    </row>
    <row r="77" spans="2:8" x14ac:dyDescent="0.25">
      <c r="B77" s="82" t="s">
        <v>45</v>
      </c>
      <c r="C77" s="83" t="s">
        <v>54</v>
      </c>
      <c r="D77" s="83">
        <v>1</v>
      </c>
      <c r="E77" s="70">
        <v>1</v>
      </c>
      <c r="F77" s="84"/>
    </row>
    <row r="78" spans="2:8" x14ac:dyDescent="0.25">
      <c r="B78" s="68"/>
      <c r="C78" s="68"/>
      <c r="D78" s="68"/>
      <c r="E78" s="68"/>
    </row>
    <row r="79" spans="2:8" x14ac:dyDescent="0.25">
      <c r="B79" s="35" t="s">
        <v>83</v>
      </c>
      <c r="C79" s="35"/>
      <c r="D79" s="35"/>
      <c r="E79" s="68"/>
    </row>
    <row r="80" spans="2:8" x14ac:dyDescent="0.25">
      <c r="B80" s="36" t="s">
        <v>222</v>
      </c>
      <c r="C80" s="37">
        <v>1</v>
      </c>
      <c r="D80" s="38"/>
      <c r="E80" s="68"/>
    </row>
    <row r="81" spans="2:5" x14ac:dyDescent="0.25">
      <c r="B81" s="36" t="s">
        <v>221</v>
      </c>
      <c r="C81" s="37">
        <v>0</v>
      </c>
      <c r="D81" s="38"/>
      <c r="E81" s="68"/>
    </row>
    <row r="82" spans="2:5" x14ac:dyDescent="0.25">
      <c r="B82" s="39"/>
      <c r="C82" s="37"/>
      <c r="D82" s="38"/>
      <c r="E82" s="68"/>
    </row>
    <row r="83" spans="2:5" x14ac:dyDescent="0.25">
      <c r="B83" s="40" t="s">
        <v>117</v>
      </c>
      <c r="C83" s="53" t="s">
        <v>119</v>
      </c>
      <c r="D83" s="68" t="s">
        <v>120</v>
      </c>
      <c r="E83" s="68"/>
    </row>
    <row r="84" spans="2:5" x14ac:dyDescent="0.25">
      <c r="B84" s="37" t="s">
        <v>191</v>
      </c>
      <c r="C84" s="37">
        <v>1</v>
      </c>
      <c r="D84" s="35"/>
      <c r="E84" s="68"/>
    </row>
    <row r="85" spans="2:5" x14ac:dyDescent="0.25">
      <c r="B85" s="39" t="s">
        <v>192</v>
      </c>
      <c r="C85" s="37">
        <v>2</v>
      </c>
      <c r="D85" s="41" t="s">
        <v>121</v>
      </c>
      <c r="E85" s="68"/>
    </row>
    <row r="86" spans="2:5" x14ac:dyDescent="0.25">
      <c r="B86" s="39" t="s">
        <v>6</v>
      </c>
      <c r="C86" s="37">
        <v>3</v>
      </c>
      <c r="D86" s="42" t="s">
        <v>122</v>
      </c>
      <c r="E86" s="68"/>
    </row>
    <row r="87" spans="2:5" x14ac:dyDescent="0.25">
      <c r="B87" s="68"/>
      <c r="C87" s="68"/>
      <c r="D87" s="68"/>
      <c r="E87" s="68"/>
    </row>
    <row r="88" spans="2:5" x14ac:dyDescent="0.25">
      <c r="B88" s="35" t="s">
        <v>201</v>
      </c>
      <c r="C88" s="35"/>
      <c r="D88" s="68"/>
      <c r="E88" s="68"/>
    </row>
    <row r="89" spans="2:5" x14ac:dyDescent="0.25">
      <c r="B89" s="36" t="s">
        <v>208</v>
      </c>
      <c r="C89" s="37">
        <v>0</v>
      </c>
      <c r="D89" s="68"/>
      <c r="E89" s="68"/>
    </row>
    <row r="90" spans="2:5" x14ac:dyDescent="0.25">
      <c r="B90" s="36" t="s">
        <v>205</v>
      </c>
      <c r="C90" s="37">
        <v>1</v>
      </c>
      <c r="D90" s="68"/>
      <c r="E90" s="68"/>
    </row>
    <row r="91" spans="2:5" x14ac:dyDescent="0.25">
      <c r="B91" s="20"/>
      <c r="C91" s="18"/>
      <c r="D91" s="22"/>
    </row>
    <row r="92" spans="2:5" x14ac:dyDescent="0.25">
      <c r="B92" s="20"/>
      <c r="C92" s="18"/>
      <c r="D92" s="22"/>
    </row>
    <row r="94" spans="2:5" x14ac:dyDescent="0.25">
      <c r="B94" s="19"/>
      <c r="C94" s="19"/>
      <c r="D94" s="19"/>
    </row>
    <row r="95" spans="2:5" x14ac:dyDescent="0.25">
      <c r="B95" s="20"/>
      <c r="C95" s="18"/>
      <c r="D95" s="23"/>
    </row>
    <row r="96" spans="2:5" x14ac:dyDescent="0.25">
      <c r="B96" s="20"/>
      <c r="C96" s="18"/>
      <c r="D96" s="23"/>
    </row>
    <row r="97" spans="2:4" x14ac:dyDescent="0.25">
      <c r="B97" s="20"/>
      <c r="C97" s="18"/>
      <c r="D97" s="23"/>
    </row>
  </sheetData>
  <mergeCells count="11">
    <mergeCell ref="A3:B3"/>
    <mergeCell ref="A5:A9"/>
    <mergeCell ref="A10:A12"/>
    <mergeCell ref="A14:A18"/>
    <mergeCell ref="A20:A24"/>
    <mergeCell ref="A31:A35"/>
    <mergeCell ref="B38:C38"/>
    <mergeCell ref="B37:C37"/>
    <mergeCell ref="B39:C39"/>
    <mergeCell ref="A37:A40"/>
    <mergeCell ref="B40:C40"/>
  </mergeCells>
  <conditionalFormatting sqref="B17">
    <cfRule type="expression" dxfId="5" priority="5">
      <formula>VLOOKUP(C20,B89:C90,2,FALSE)&gt;0.5</formula>
    </cfRule>
  </conditionalFormatting>
  <conditionalFormatting sqref="B21:B24">
    <cfRule type="expression" dxfId="4" priority="4">
      <formula>VLOOKUP(C$20,B$89:C$90,2,FALSE)&lt;0.5</formula>
    </cfRule>
  </conditionalFormatting>
  <conditionalFormatting sqref="C17">
    <cfRule type="expression" dxfId="3" priority="3">
      <formula>VLOOKUP(C20,B89:C90,2,FALSE)&gt;0.5</formula>
    </cfRule>
  </conditionalFormatting>
  <conditionalFormatting sqref="C21:C24">
    <cfRule type="expression" dxfId="2" priority="2">
      <formula>VLOOKUP(C$20,B$89:C$90,2,FALSE)&lt;0.5</formula>
    </cfRule>
  </conditionalFormatting>
  <conditionalFormatting sqref="D17:F17 B18:F18">
    <cfRule type="expression" dxfId="1" priority="6">
      <formula>VLOOKUP($C$20,$B$89:$C$90,2,FALSE)&gt;0.5</formula>
    </cfRule>
  </conditionalFormatting>
  <conditionalFormatting sqref="D21:F24">
    <cfRule type="expression" dxfId="0" priority="1">
      <formula>VLOOKUP($C$20,$B$89:$C$90,2,FALSE)&lt;0.5</formula>
    </cfRule>
  </conditionalFormatting>
  <dataValidations count="5">
    <dataValidation type="list" allowBlank="1" showInputMessage="1" showErrorMessage="1" sqref="E23 E17 E7:E8 E12" xr:uid="{00000000-0002-0000-0000-000000000000}">
      <formula1>$B$72:$B$77</formula1>
    </dataValidation>
    <dataValidation type="list" allowBlank="1" showInputMessage="1" showErrorMessage="1" sqref="F23 F17 F7:F8 F12" xr:uid="{00000000-0002-0000-0000-000001000000}">
      <formula1>$B$66:$B$68</formula1>
    </dataValidation>
    <dataValidation type="list" allowBlank="1" showInputMessage="1" showErrorMessage="1" sqref="C31" xr:uid="{00000000-0002-0000-0000-000002000000}">
      <formula1>$B$84:$B$86</formula1>
    </dataValidation>
    <dataValidation type="list" allowBlank="1" showInputMessage="1" showErrorMessage="1" sqref="C20" xr:uid="{00000000-0002-0000-0000-000003000000}">
      <formula1>$B$89:$B$90</formula1>
    </dataValidation>
    <dataValidation type="list" allowBlank="1" showInputMessage="1" showErrorMessage="1" sqref="C9" xr:uid="{00000000-0002-0000-0000-000004000000}">
      <formula1>$B$80:$B$81</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675"/>
  <sheetViews>
    <sheetView tabSelected="1" zoomScaleNormal="100" workbookViewId="0">
      <selection activeCell="N15" sqref="N15"/>
    </sheetView>
  </sheetViews>
  <sheetFormatPr defaultRowHeight="13.2" x14ac:dyDescent="0.25"/>
  <sheetData>
    <row r="1" spans="1:6" x14ac:dyDescent="0.25">
      <c r="A1" t="s">
        <v>290</v>
      </c>
    </row>
    <row r="2" spans="1:6" x14ac:dyDescent="0.25">
      <c r="A2" t="s">
        <v>252</v>
      </c>
    </row>
    <row r="3" spans="1:6" x14ac:dyDescent="0.25">
      <c r="B3" s="2" t="s">
        <v>294</v>
      </c>
    </row>
    <row r="4" spans="1:6" x14ac:dyDescent="0.25">
      <c r="A4" s="72" t="s">
        <v>235</v>
      </c>
      <c r="B4" s="72" t="s">
        <v>236</v>
      </c>
      <c r="C4" s="72" t="s">
        <v>240</v>
      </c>
      <c r="D4" s="72" t="s">
        <v>242</v>
      </c>
      <c r="E4" s="72" t="s">
        <v>265</v>
      </c>
      <c r="F4" t="s">
        <v>292</v>
      </c>
    </row>
    <row r="5" spans="1:6" x14ac:dyDescent="0.25">
      <c r="A5" s="74" t="s">
        <v>267</v>
      </c>
      <c r="B5" s="74" t="s">
        <v>280</v>
      </c>
      <c r="C5" s="21"/>
      <c r="D5" s="21"/>
      <c r="E5" s="21"/>
      <c r="F5" t="s">
        <v>293</v>
      </c>
    </row>
    <row r="6" spans="1:6" x14ac:dyDescent="0.25">
      <c r="A6" s="75" t="s">
        <v>246</v>
      </c>
      <c r="B6" s="75" t="s">
        <v>326</v>
      </c>
      <c r="F6" t="s">
        <v>328</v>
      </c>
    </row>
    <row r="7" spans="1:6" x14ac:dyDescent="0.25">
      <c r="D7" s="73"/>
    </row>
    <row r="8" spans="1:6" x14ac:dyDescent="0.25">
      <c r="A8" s="2" t="s">
        <v>235</v>
      </c>
      <c r="B8" t="s">
        <v>250</v>
      </c>
    </row>
    <row r="9" spans="1:6" x14ac:dyDescent="0.25">
      <c r="A9" s="2" t="s">
        <v>235</v>
      </c>
      <c r="B9" s="71" t="s">
        <v>238</v>
      </c>
    </row>
    <row r="10" spans="1:6" x14ac:dyDescent="0.25">
      <c r="A10" s="2" t="s">
        <v>235</v>
      </c>
    </row>
    <row r="11" spans="1:6" x14ac:dyDescent="0.25">
      <c r="A11" s="2" t="s">
        <v>235</v>
      </c>
    </row>
    <row r="12" spans="1:6" x14ac:dyDescent="0.25">
      <c r="A12" s="2" t="s">
        <v>235</v>
      </c>
    </row>
    <row r="13" spans="1:6" x14ac:dyDescent="0.25">
      <c r="A13" s="2" t="s">
        <v>235</v>
      </c>
    </row>
    <row r="14" spans="1:6" x14ac:dyDescent="0.25">
      <c r="A14" s="2" t="s">
        <v>235</v>
      </c>
    </row>
    <row r="15" spans="1:6" x14ac:dyDescent="0.25">
      <c r="A15" s="2" t="s">
        <v>235</v>
      </c>
    </row>
    <row r="16" spans="1:6" x14ac:dyDescent="0.25">
      <c r="A16" s="2" t="s">
        <v>235</v>
      </c>
    </row>
    <row r="17" spans="1:1" x14ac:dyDescent="0.25">
      <c r="A17" s="2" t="s">
        <v>235</v>
      </c>
    </row>
    <row r="18" spans="1:1" x14ac:dyDescent="0.25">
      <c r="A18" s="2" t="s">
        <v>235</v>
      </c>
    </row>
    <row r="19" spans="1:1" x14ac:dyDescent="0.25">
      <c r="A19" s="2" t="s">
        <v>235</v>
      </c>
    </row>
    <row r="20" spans="1:1" x14ac:dyDescent="0.25">
      <c r="A20" s="2" t="s">
        <v>235</v>
      </c>
    </row>
    <row r="21" spans="1:1" x14ac:dyDescent="0.25">
      <c r="A21" s="2" t="s">
        <v>235</v>
      </c>
    </row>
    <row r="22" spans="1:1" x14ac:dyDescent="0.25">
      <c r="A22" s="2" t="s">
        <v>235</v>
      </c>
    </row>
    <row r="23" spans="1:1" x14ac:dyDescent="0.25">
      <c r="A23" s="2" t="s">
        <v>235</v>
      </c>
    </row>
    <row r="24" spans="1:1" x14ac:dyDescent="0.25">
      <c r="A24" s="2" t="s">
        <v>235</v>
      </c>
    </row>
    <row r="25" spans="1:1" x14ac:dyDescent="0.25">
      <c r="A25" s="2" t="s">
        <v>235</v>
      </c>
    </row>
    <row r="26" spans="1:1" x14ac:dyDescent="0.25">
      <c r="A26" s="2" t="s">
        <v>235</v>
      </c>
    </row>
    <row r="27" spans="1:1" x14ac:dyDescent="0.25">
      <c r="A27" s="2" t="s">
        <v>235</v>
      </c>
    </row>
    <row r="28" spans="1:1" x14ac:dyDescent="0.25">
      <c r="A28" s="2" t="s">
        <v>235</v>
      </c>
    </row>
    <row r="29" spans="1:1" x14ac:dyDescent="0.25">
      <c r="A29" s="2" t="s">
        <v>235</v>
      </c>
    </row>
    <row r="30" spans="1:1" x14ac:dyDescent="0.25">
      <c r="A30" s="2" t="s">
        <v>235</v>
      </c>
    </row>
    <row r="31" spans="1:1" x14ac:dyDescent="0.25">
      <c r="A31" s="2" t="s">
        <v>235</v>
      </c>
    </row>
    <row r="32" spans="1:1" x14ac:dyDescent="0.25">
      <c r="A32" s="2" t="s">
        <v>235</v>
      </c>
    </row>
    <row r="33" spans="1:2" x14ac:dyDescent="0.25">
      <c r="A33" s="2" t="s">
        <v>235</v>
      </c>
    </row>
    <row r="34" spans="1:2" x14ac:dyDescent="0.25">
      <c r="A34" s="2" t="s">
        <v>235</v>
      </c>
    </row>
    <row r="35" spans="1:2" x14ac:dyDescent="0.25">
      <c r="A35" s="2" t="s">
        <v>235</v>
      </c>
    </row>
    <row r="36" spans="1:2" x14ac:dyDescent="0.25">
      <c r="A36" s="2" t="s">
        <v>235</v>
      </c>
    </row>
    <row r="37" spans="1:2" x14ac:dyDescent="0.25">
      <c r="A37" s="2" t="s">
        <v>235</v>
      </c>
    </row>
    <row r="38" spans="1:2" x14ac:dyDescent="0.25">
      <c r="A38" s="2" t="s">
        <v>235</v>
      </c>
    </row>
    <row r="39" spans="1:2" x14ac:dyDescent="0.25">
      <c r="A39" s="2" t="s">
        <v>235</v>
      </c>
      <c r="B39" s="71" t="s">
        <v>237</v>
      </c>
    </row>
    <row r="40" spans="1:2" x14ac:dyDescent="0.25">
      <c r="A40" s="2" t="s">
        <v>235</v>
      </c>
    </row>
    <row r="41" spans="1:2" x14ac:dyDescent="0.25">
      <c r="A41" s="2" t="s">
        <v>235</v>
      </c>
    </row>
    <row r="42" spans="1:2" x14ac:dyDescent="0.25">
      <c r="A42" s="2" t="s">
        <v>235</v>
      </c>
    </row>
    <row r="43" spans="1:2" x14ac:dyDescent="0.25">
      <c r="A43" s="2" t="s">
        <v>235</v>
      </c>
    </row>
    <row r="44" spans="1:2" x14ac:dyDescent="0.25">
      <c r="A44" s="2" t="s">
        <v>235</v>
      </c>
    </row>
    <row r="45" spans="1:2" x14ac:dyDescent="0.25">
      <c r="A45" s="2" t="s">
        <v>235</v>
      </c>
    </row>
    <row r="46" spans="1:2" x14ac:dyDescent="0.25">
      <c r="A46" s="2" t="s">
        <v>235</v>
      </c>
    </row>
    <row r="47" spans="1:2" x14ac:dyDescent="0.25">
      <c r="A47" s="2" t="s">
        <v>235</v>
      </c>
    </row>
    <row r="48" spans="1:2" x14ac:dyDescent="0.25">
      <c r="A48" s="2" t="s">
        <v>235</v>
      </c>
    </row>
    <row r="49" spans="1:2" x14ac:dyDescent="0.25">
      <c r="A49" s="2" t="s">
        <v>235</v>
      </c>
    </row>
    <row r="50" spans="1:2" x14ac:dyDescent="0.25">
      <c r="A50" s="2" t="s">
        <v>235</v>
      </c>
    </row>
    <row r="51" spans="1:2" x14ac:dyDescent="0.25">
      <c r="A51" s="2" t="s">
        <v>235</v>
      </c>
    </row>
    <row r="52" spans="1:2" x14ac:dyDescent="0.25">
      <c r="A52" s="2" t="s">
        <v>235</v>
      </c>
    </row>
    <row r="53" spans="1:2" x14ac:dyDescent="0.25">
      <c r="A53" s="2" t="s">
        <v>235</v>
      </c>
    </row>
    <row r="54" spans="1:2" x14ac:dyDescent="0.25">
      <c r="A54" s="2" t="s">
        <v>235</v>
      </c>
    </row>
    <row r="55" spans="1:2" x14ac:dyDescent="0.25">
      <c r="A55" s="2" t="s">
        <v>235</v>
      </c>
    </row>
    <row r="56" spans="1:2" x14ac:dyDescent="0.25">
      <c r="A56" s="2" t="s">
        <v>235</v>
      </c>
    </row>
    <row r="57" spans="1:2" x14ac:dyDescent="0.25">
      <c r="A57" s="2" t="s">
        <v>235</v>
      </c>
      <c r="B57" s="71" t="s">
        <v>38</v>
      </c>
    </row>
    <row r="58" spans="1:2" x14ac:dyDescent="0.25">
      <c r="A58" s="2" t="s">
        <v>235</v>
      </c>
    </row>
    <row r="59" spans="1:2" x14ac:dyDescent="0.25">
      <c r="A59" s="2" t="s">
        <v>235</v>
      </c>
    </row>
    <row r="60" spans="1:2" x14ac:dyDescent="0.25">
      <c r="A60" s="2" t="s">
        <v>235</v>
      </c>
    </row>
    <row r="61" spans="1:2" x14ac:dyDescent="0.25">
      <c r="A61" s="2" t="s">
        <v>235</v>
      </c>
    </row>
    <row r="62" spans="1:2" x14ac:dyDescent="0.25">
      <c r="A62" s="2" t="s">
        <v>235</v>
      </c>
    </row>
    <row r="63" spans="1:2" x14ac:dyDescent="0.25">
      <c r="A63" s="2" t="s">
        <v>235</v>
      </c>
    </row>
    <row r="64" spans="1:2" x14ac:dyDescent="0.25">
      <c r="A64" s="2" t="s">
        <v>235</v>
      </c>
    </row>
    <row r="65" spans="1:2" x14ac:dyDescent="0.25">
      <c r="A65" s="2" t="s">
        <v>235</v>
      </c>
    </row>
    <row r="66" spans="1:2" x14ac:dyDescent="0.25">
      <c r="A66" s="2" t="s">
        <v>235</v>
      </c>
    </row>
    <row r="67" spans="1:2" x14ac:dyDescent="0.25">
      <c r="A67" s="2" t="s">
        <v>235</v>
      </c>
    </row>
    <row r="68" spans="1:2" x14ac:dyDescent="0.25">
      <c r="A68" s="2" t="s">
        <v>235</v>
      </c>
    </row>
    <row r="69" spans="1:2" x14ac:dyDescent="0.25">
      <c r="A69" s="2" t="s">
        <v>235</v>
      </c>
    </row>
    <row r="70" spans="1:2" x14ac:dyDescent="0.25">
      <c r="A70" s="2" t="s">
        <v>235</v>
      </c>
    </row>
    <row r="71" spans="1:2" x14ac:dyDescent="0.25">
      <c r="A71" s="2" t="s">
        <v>235</v>
      </c>
    </row>
    <row r="72" spans="1:2" x14ac:dyDescent="0.25">
      <c r="A72" s="2" t="s">
        <v>235</v>
      </c>
      <c r="B72" s="71" t="s">
        <v>239</v>
      </c>
    </row>
    <row r="73" spans="1:2" x14ac:dyDescent="0.25">
      <c r="A73" s="2" t="s">
        <v>235</v>
      </c>
    </row>
    <row r="74" spans="1:2" x14ac:dyDescent="0.25">
      <c r="A74" s="2" t="s">
        <v>235</v>
      </c>
    </row>
    <row r="75" spans="1:2" x14ac:dyDescent="0.25">
      <c r="A75" s="2" t="s">
        <v>235</v>
      </c>
    </row>
    <row r="76" spans="1:2" x14ac:dyDescent="0.25">
      <c r="A76" s="2" t="s">
        <v>235</v>
      </c>
    </row>
    <row r="77" spans="1:2" x14ac:dyDescent="0.25">
      <c r="A77" s="2" t="s">
        <v>235</v>
      </c>
    </row>
    <row r="78" spans="1:2" x14ac:dyDescent="0.25">
      <c r="A78" s="2" t="s">
        <v>235</v>
      </c>
    </row>
    <row r="79" spans="1:2" x14ac:dyDescent="0.25">
      <c r="A79" s="2" t="s">
        <v>235</v>
      </c>
    </row>
    <row r="80" spans="1:2" x14ac:dyDescent="0.25">
      <c r="A80" s="2" t="s">
        <v>235</v>
      </c>
    </row>
    <row r="81" spans="1:1" x14ac:dyDescent="0.25">
      <c r="A81" s="2" t="s">
        <v>235</v>
      </c>
    </row>
    <row r="82" spans="1:1" x14ac:dyDescent="0.25">
      <c r="A82" s="2" t="s">
        <v>235</v>
      </c>
    </row>
    <row r="83" spans="1:1" x14ac:dyDescent="0.25">
      <c r="A83" s="2" t="s">
        <v>235</v>
      </c>
    </row>
    <row r="84" spans="1:1" x14ac:dyDescent="0.25">
      <c r="A84" s="2" t="s">
        <v>235</v>
      </c>
    </row>
    <row r="85" spans="1:1" x14ac:dyDescent="0.25">
      <c r="A85" s="2" t="s">
        <v>235</v>
      </c>
    </row>
    <row r="86" spans="1:1" x14ac:dyDescent="0.25">
      <c r="A86" s="2" t="s">
        <v>235</v>
      </c>
    </row>
    <row r="87" spans="1:1" x14ac:dyDescent="0.25">
      <c r="A87" s="2" t="s">
        <v>235</v>
      </c>
    </row>
    <row r="88" spans="1:1" x14ac:dyDescent="0.25">
      <c r="A88" s="2" t="s">
        <v>235</v>
      </c>
    </row>
    <row r="89" spans="1:1" x14ac:dyDescent="0.25">
      <c r="A89" s="2" t="s">
        <v>235</v>
      </c>
    </row>
    <row r="90" spans="1:1" x14ac:dyDescent="0.25">
      <c r="A90" s="2" t="s">
        <v>235</v>
      </c>
    </row>
    <row r="91" spans="1:1" x14ac:dyDescent="0.25">
      <c r="A91" s="2" t="s">
        <v>235</v>
      </c>
    </row>
    <row r="92" spans="1:1" x14ac:dyDescent="0.25">
      <c r="A92" s="2" t="s">
        <v>235</v>
      </c>
    </row>
    <row r="93" spans="1:1" x14ac:dyDescent="0.25">
      <c r="A93" s="2" t="s">
        <v>235</v>
      </c>
    </row>
    <row r="94" spans="1:1" x14ac:dyDescent="0.25">
      <c r="A94" s="2" t="s">
        <v>235</v>
      </c>
    </row>
    <row r="95" spans="1:1" x14ac:dyDescent="0.25">
      <c r="A95" s="2" t="s">
        <v>235</v>
      </c>
    </row>
    <row r="96" spans="1:1" x14ac:dyDescent="0.25">
      <c r="A96" s="2" t="s">
        <v>235</v>
      </c>
    </row>
    <row r="97" spans="1:2" x14ac:dyDescent="0.25">
      <c r="A97" s="2" t="s">
        <v>235</v>
      </c>
    </row>
    <row r="98" spans="1:2" x14ac:dyDescent="0.25">
      <c r="A98" s="2" t="s">
        <v>235</v>
      </c>
    </row>
    <row r="99" spans="1:2" x14ac:dyDescent="0.25">
      <c r="A99" s="2" t="s">
        <v>235</v>
      </c>
    </row>
    <row r="100" spans="1:2" x14ac:dyDescent="0.25">
      <c r="A100" s="2" t="s">
        <v>235</v>
      </c>
    </row>
    <row r="101" spans="1:2" x14ac:dyDescent="0.25">
      <c r="A101" s="2" t="s">
        <v>235</v>
      </c>
    </row>
    <row r="102" spans="1:2" x14ac:dyDescent="0.25">
      <c r="A102" s="2" t="s">
        <v>235</v>
      </c>
    </row>
    <row r="103" spans="1:2" x14ac:dyDescent="0.25">
      <c r="A103" s="2"/>
    </row>
    <row r="104" spans="1:2" x14ac:dyDescent="0.25">
      <c r="A104" s="2" t="s">
        <v>267</v>
      </c>
      <c r="B104" t="s">
        <v>268</v>
      </c>
    </row>
    <row r="105" spans="1:2" x14ac:dyDescent="0.25">
      <c r="A105" s="2" t="s">
        <v>267</v>
      </c>
      <c r="B105" s="71" t="s">
        <v>238</v>
      </c>
    </row>
    <row r="106" spans="1:2" x14ac:dyDescent="0.25">
      <c r="A106" s="2" t="s">
        <v>267</v>
      </c>
      <c r="B106" s="71"/>
    </row>
    <row r="107" spans="1:2" x14ac:dyDescent="0.25">
      <c r="A107" s="2" t="s">
        <v>267</v>
      </c>
      <c r="B107" s="71"/>
    </row>
    <row r="108" spans="1:2" x14ac:dyDescent="0.25">
      <c r="A108" s="2" t="s">
        <v>267</v>
      </c>
      <c r="B108" s="71"/>
    </row>
    <row r="109" spans="1:2" x14ac:dyDescent="0.25">
      <c r="A109" s="2" t="s">
        <v>267</v>
      </c>
      <c r="B109" s="71"/>
    </row>
    <row r="110" spans="1:2" x14ac:dyDescent="0.25">
      <c r="A110" s="2" t="s">
        <v>267</v>
      </c>
      <c r="B110" s="71"/>
    </row>
    <row r="111" spans="1:2" x14ac:dyDescent="0.25">
      <c r="A111" s="2" t="s">
        <v>267</v>
      </c>
      <c r="B111" s="71"/>
    </row>
    <row r="112" spans="1:2" x14ac:dyDescent="0.25">
      <c r="A112" s="2" t="s">
        <v>267</v>
      </c>
      <c r="B112" s="71"/>
    </row>
    <row r="113" spans="1:2" x14ac:dyDescent="0.25">
      <c r="A113" s="2" t="s">
        <v>267</v>
      </c>
      <c r="B113" s="71"/>
    </row>
    <row r="114" spans="1:2" x14ac:dyDescent="0.25">
      <c r="A114" s="2" t="s">
        <v>267</v>
      </c>
      <c r="B114" s="71"/>
    </row>
    <row r="115" spans="1:2" x14ac:dyDescent="0.25">
      <c r="A115" s="2" t="s">
        <v>267</v>
      </c>
      <c r="B115" s="71"/>
    </row>
    <row r="116" spans="1:2" x14ac:dyDescent="0.25">
      <c r="A116" s="2" t="s">
        <v>267</v>
      </c>
      <c r="B116" s="71"/>
    </row>
    <row r="117" spans="1:2" x14ac:dyDescent="0.25">
      <c r="A117" s="2" t="s">
        <v>267</v>
      </c>
      <c r="B117" s="71"/>
    </row>
    <row r="118" spans="1:2" x14ac:dyDescent="0.25">
      <c r="A118" s="2" t="s">
        <v>267</v>
      </c>
      <c r="B118" s="71"/>
    </row>
    <row r="119" spans="1:2" x14ac:dyDescent="0.25">
      <c r="A119" s="2" t="s">
        <v>267</v>
      </c>
      <c r="B119" s="71"/>
    </row>
    <row r="120" spans="1:2" x14ac:dyDescent="0.25">
      <c r="A120" s="2" t="s">
        <v>267</v>
      </c>
      <c r="B120" s="71"/>
    </row>
    <row r="121" spans="1:2" x14ac:dyDescent="0.25">
      <c r="A121" s="2" t="s">
        <v>267</v>
      </c>
      <c r="B121" s="71"/>
    </row>
    <row r="122" spans="1:2" x14ac:dyDescent="0.25">
      <c r="A122" s="2" t="s">
        <v>267</v>
      </c>
      <c r="B122" s="71"/>
    </row>
    <row r="123" spans="1:2" x14ac:dyDescent="0.25">
      <c r="A123" s="2" t="s">
        <v>267</v>
      </c>
      <c r="B123" s="71"/>
    </row>
    <row r="124" spans="1:2" x14ac:dyDescent="0.25">
      <c r="A124" s="2" t="s">
        <v>267</v>
      </c>
      <c r="B124" s="71"/>
    </row>
    <row r="125" spans="1:2" x14ac:dyDescent="0.25">
      <c r="A125" s="2" t="s">
        <v>267</v>
      </c>
      <c r="B125" s="71"/>
    </row>
    <row r="126" spans="1:2" x14ac:dyDescent="0.25">
      <c r="A126" s="2" t="s">
        <v>267</v>
      </c>
      <c r="B126" s="71" t="s">
        <v>244</v>
      </c>
    </row>
    <row r="127" spans="1:2" x14ac:dyDescent="0.25">
      <c r="A127" s="2" t="s">
        <v>267</v>
      </c>
      <c r="B127" t="s">
        <v>270</v>
      </c>
    </row>
    <row r="128" spans="1:2" x14ac:dyDescent="0.25">
      <c r="A128" s="2" t="s">
        <v>267</v>
      </c>
      <c r="B128" t="s">
        <v>271</v>
      </c>
    </row>
    <row r="129" spans="1:2" x14ac:dyDescent="0.25">
      <c r="A129" s="2" t="s">
        <v>267</v>
      </c>
      <c r="B129" t="s">
        <v>272</v>
      </c>
    </row>
    <row r="130" spans="1:2" x14ac:dyDescent="0.25">
      <c r="A130" s="2" t="s">
        <v>267</v>
      </c>
      <c r="B130" t="s">
        <v>273</v>
      </c>
    </row>
    <row r="131" spans="1:2" x14ac:dyDescent="0.25">
      <c r="A131" s="2" t="s">
        <v>267</v>
      </c>
      <c r="B131" t="s">
        <v>274</v>
      </c>
    </row>
    <row r="132" spans="1:2" x14ac:dyDescent="0.25">
      <c r="A132" s="2" t="s">
        <v>267</v>
      </c>
      <c r="B132" t="s">
        <v>275</v>
      </c>
    </row>
    <row r="133" spans="1:2" x14ac:dyDescent="0.25">
      <c r="A133" s="2" t="s">
        <v>267</v>
      </c>
      <c r="B133" t="s">
        <v>276</v>
      </c>
    </row>
    <row r="134" spans="1:2" x14ac:dyDescent="0.25">
      <c r="A134" s="2" t="s">
        <v>267</v>
      </c>
      <c r="B134" t="s">
        <v>277</v>
      </c>
    </row>
    <row r="135" spans="1:2" x14ac:dyDescent="0.25">
      <c r="A135" s="2" t="s">
        <v>267</v>
      </c>
      <c r="B135" t="s">
        <v>278</v>
      </c>
    </row>
    <row r="136" spans="1:2" x14ac:dyDescent="0.25">
      <c r="A136" s="2" t="s">
        <v>267</v>
      </c>
      <c r="B136" t="s">
        <v>330</v>
      </c>
    </row>
    <row r="137" spans="1:2" x14ac:dyDescent="0.25">
      <c r="A137" s="2" t="s">
        <v>267</v>
      </c>
      <c r="B137" t="s">
        <v>269</v>
      </c>
    </row>
    <row r="138" spans="1:2" x14ac:dyDescent="0.25">
      <c r="A138" s="2" t="s">
        <v>267</v>
      </c>
      <c r="B138" t="s">
        <v>269</v>
      </c>
    </row>
    <row r="139" spans="1:2" x14ac:dyDescent="0.25">
      <c r="A139" s="2" t="s">
        <v>267</v>
      </c>
      <c r="B139" t="s">
        <v>269</v>
      </c>
    </row>
    <row r="140" spans="1:2" x14ac:dyDescent="0.25">
      <c r="A140" s="2" t="s">
        <v>267</v>
      </c>
      <c r="B140" t="s">
        <v>269</v>
      </c>
    </row>
    <row r="141" spans="1:2" x14ac:dyDescent="0.25">
      <c r="A141" s="2" t="s">
        <v>267</v>
      </c>
      <c r="B141" t="s">
        <v>269</v>
      </c>
    </row>
    <row r="142" spans="1:2" x14ac:dyDescent="0.25">
      <c r="A142" s="2" t="s">
        <v>267</v>
      </c>
      <c r="B142" t="s">
        <v>269</v>
      </c>
    </row>
    <row r="143" spans="1:2" x14ac:dyDescent="0.25">
      <c r="A143" s="2" t="s">
        <v>267</v>
      </c>
      <c r="B143" t="s">
        <v>269</v>
      </c>
    </row>
    <row r="144" spans="1:2" x14ac:dyDescent="0.25">
      <c r="A144" s="2" t="s">
        <v>267</v>
      </c>
      <c r="B144" t="s">
        <v>269</v>
      </c>
    </row>
    <row r="145" spans="1:2" x14ac:dyDescent="0.25">
      <c r="A145" s="2" t="s">
        <v>267</v>
      </c>
      <c r="B145" t="s">
        <v>269</v>
      </c>
    </row>
    <row r="146" spans="1:2" x14ac:dyDescent="0.25">
      <c r="A146" s="2" t="s">
        <v>267</v>
      </c>
      <c r="B146" t="s">
        <v>269</v>
      </c>
    </row>
    <row r="147" spans="1:2" x14ac:dyDescent="0.25">
      <c r="A147" s="2" t="s">
        <v>267</v>
      </c>
      <c r="B147" t="s">
        <v>269</v>
      </c>
    </row>
    <row r="148" spans="1:2" x14ac:dyDescent="0.25">
      <c r="A148" s="2" t="s">
        <v>267</v>
      </c>
      <c r="B148" t="s">
        <v>269</v>
      </c>
    </row>
    <row r="149" spans="1:2" x14ac:dyDescent="0.25">
      <c r="A149" s="2" t="s">
        <v>267</v>
      </c>
      <c r="B149" t="s">
        <v>269</v>
      </c>
    </row>
    <row r="150" spans="1:2" x14ac:dyDescent="0.25">
      <c r="A150" s="2" t="s">
        <v>267</v>
      </c>
      <c r="B150" t="s">
        <v>269</v>
      </c>
    </row>
    <row r="151" spans="1:2" x14ac:dyDescent="0.25">
      <c r="A151" s="2" t="s">
        <v>267</v>
      </c>
      <c r="B151" t="s">
        <v>269</v>
      </c>
    </row>
    <row r="152" spans="1:2" x14ac:dyDescent="0.25">
      <c r="A152" s="2" t="s">
        <v>267</v>
      </c>
      <c r="B152" t="s">
        <v>269</v>
      </c>
    </row>
    <row r="153" spans="1:2" x14ac:dyDescent="0.25">
      <c r="A153" s="2" t="s">
        <v>267</v>
      </c>
      <c r="B153" t="s">
        <v>269</v>
      </c>
    </row>
    <row r="154" spans="1:2" x14ac:dyDescent="0.25">
      <c r="A154" s="2" t="s">
        <v>267</v>
      </c>
    </row>
    <row r="155" spans="1:2" x14ac:dyDescent="0.25">
      <c r="A155" s="2" t="s">
        <v>267</v>
      </c>
      <c r="B155" t="s">
        <v>279</v>
      </c>
    </row>
    <row r="156" spans="1:2" x14ac:dyDescent="0.25">
      <c r="A156" s="2" t="s">
        <v>267</v>
      </c>
      <c r="B156" t="s">
        <v>279</v>
      </c>
    </row>
    <row r="157" spans="1:2" x14ac:dyDescent="0.25">
      <c r="A157" s="2" t="s">
        <v>267</v>
      </c>
      <c r="B157" t="s">
        <v>279</v>
      </c>
    </row>
    <row r="158" spans="1:2" x14ac:dyDescent="0.25">
      <c r="A158" s="2" t="s">
        <v>267</v>
      </c>
      <c r="B158" t="s">
        <v>279</v>
      </c>
    </row>
    <row r="159" spans="1:2" x14ac:dyDescent="0.25">
      <c r="A159" s="2" t="s">
        <v>267</v>
      </c>
      <c r="B159" t="s">
        <v>279</v>
      </c>
    </row>
    <row r="160" spans="1:2" x14ac:dyDescent="0.25">
      <c r="A160" s="2" t="s">
        <v>267</v>
      </c>
      <c r="B160" t="s">
        <v>279</v>
      </c>
    </row>
    <row r="161" spans="1:2" x14ac:dyDescent="0.25">
      <c r="A161" s="2" t="s">
        <v>267</v>
      </c>
      <c r="B161" t="s">
        <v>279</v>
      </c>
    </row>
    <row r="162" spans="1:2" x14ac:dyDescent="0.25">
      <c r="A162" s="2" t="s">
        <v>267</v>
      </c>
      <c r="B162" t="s">
        <v>279</v>
      </c>
    </row>
    <row r="163" spans="1:2" x14ac:dyDescent="0.25">
      <c r="A163" s="2" t="s">
        <v>267</v>
      </c>
      <c r="B163" t="s">
        <v>279</v>
      </c>
    </row>
    <row r="164" spans="1:2" x14ac:dyDescent="0.25">
      <c r="A164" s="2" t="s">
        <v>267</v>
      </c>
      <c r="B164" t="s">
        <v>279</v>
      </c>
    </row>
    <row r="165" spans="1:2" x14ac:dyDescent="0.25">
      <c r="A165" s="2" t="s">
        <v>267</v>
      </c>
      <c r="B165" t="s">
        <v>279</v>
      </c>
    </row>
    <row r="166" spans="1:2" x14ac:dyDescent="0.25">
      <c r="A166" s="2" t="s">
        <v>267</v>
      </c>
      <c r="B166" t="s">
        <v>279</v>
      </c>
    </row>
    <row r="167" spans="1:2" x14ac:dyDescent="0.25">
      <c r="A167" s="2" t="s">
        <v>267</v>
      </c>
      <c r="B167" t="s">
        <v>279</v>
      </c>
    </row>
    <row r="168" spans="1:2" x14ac:dyDescent="0.25">
      <c r="A168" s="2" t="s">
        <v>267</v>
      </c>
      <c r="B168" t="s">
        <v>279</v>
      </c>
    </row>
    <row r="169" spans="1:2" x14ac:dyDescent="0.25">
      <c r="A169" s="2" t="s">
        <v>267</v>
      </c>
      <c r="B169" t="s">
        <v>279</v>
      </c>
    </row>
    <row r="170" spans="1:2" x14ac:dyDescent="0.25">
      <c r="A170" s="2" t="s">
        <v>267</v>
      </c>
      <c r="B170" t="s">
        <v>279</v>
      </c>
    </row>
    <row r="171" spans="1:2" x14ac:dyDescent="0.25">
      <c r="A171" s="2" t="s">
        <v>267</v>
      </c>
      <c r="B171" t="s">
        <v>279</v>
      </c>
    </row>
    <row r="172" spans="1:2" x14ac:dyDescent="0.25">
      <c r="A172" s="2" t="s">
        <v>267</v>
      </c>
      <c r="B172" t="s">
        <v>279</v>
      </c>
    </row>
    <row r="173" spans="1:2" x14ac:dyDescent="0.25">
      <c r="A173" s="2" t="s">
        <v>267</v>
      </c>
    </row>
    <row r="174" spans="1:2" x14ac:dyDescent="0.25">
      <c r="A174" s="2" t="s">
        <v>267</v>
      </c>
      <c r="B174" s="71" t="s">
        <v>237</v>
      </c>
    </row>
    <row r="175" spans="1:2" x14ac:dyDescent="0.25">
      <c r="A175" s="2" t="s">
        <v>267</v>
      </c>
      <c r="B175" s="76" t="s">
        <v>331</v>
      </c>
    </row>
    <row r="176" spans="1:2" x14ac:dyDescent="0.25">
      <c r="A176" s="2" t="s">
        <v>267</v>
      </c>
      <c r="B176" s="76" t="s">
        <v>314</v>
      </c>
    </row>
    <row r="177" spans="1:2" x14ac:dyDescent="0.25">
      <c r="A177" s="2" t="s">
        <v>267</v>
      </c>
    </row>
    <row r="178" spans="1:2" x14ac:dyDescent="0.25">
      <c r="A178" s="2" t="s">
        <v>267</v>
      </c>
    </row>
    <row r="179" spans="1:2" x14ac:dyDescent="0.25">
      <c r="A179" s="2" t="s">
        <v>267</v>
      </c>
    </row>
    <row r="180" spans="1:2" x14ac:dyDescent="0.25">
      <c r="A180" s="2" t="s">
        <v>267</v>
      </c>
    </row>
    <row r="181" spans="1:2" x14ac:dyDescent="0.25">
      <c r="A181" s="2" t="s">
        <v>267</v>
      </c>
    </row>
    <row r="182" spans="1:2" x14ac:dyDescent="0.25">
      <c r="A182" s="2" t="s">
        <v>267</v>
      </c>
    </row>
    <row r="183" spans="1:2" x14ac:dyDescent="0.25">
      <c r="A183" s="2" t="s">
        <v>267</v>
      </c>
    </row>
    <row r="184" spans="1:2" x14ac:dyDescent="0.25">
      <c r="A184" s="2" t="s">
        <v>267</v>
      </c>
    </row>
    <row r="185" spans="1:2" x14ac:dyDescent="0.25">
      <c r="A185" s="2" t="s">
        <v>267</v>
      </c>
    </row>
    <row r="186" spans="1:2" x14ac:dyDescent="0.25">
      <c r="A186" s="2" t="s">
        <v>267</v>
      </c>
    </row>
    <row r="187" spans="1:2" x14ac:dyDescent="0.25">
      <c r="A187" s="2" t="s">
        <v>267</v>
      </c>
    </row>
    <row r="188" spans="1:2" x14ac:dyDescent="0.25">
      <c r="A188" s="2" t="s">
        <v>267</v>
      </c>
    </row>
    <row r="189" spans="1:2" x14ac:dyDescent="0.25">
      <c r="A189" s="2" t="s">
        <v>267</v>
      </c>
    </row>
    <row r="190" spans="1:2" x14ac:dyDescent="0.25">
      <c r="A190" s="2" t="s">
        <v>267</v>
      </c>
      <c r="B190" s="71" t="s">
        <v>38</v>
      </c>
    </row>
    <row r="191" spans="1:2" x14ac:dyDescent="0.25">
      <c r="A191" s="2" t="s">
        <v>267</v>
      </c>
      <c r="B191" s="76" t="s">
        <v>332</v>
      </c>
    </row>
    <row r="192" spans="1:2" x14ac:dyDescent="0.25">
      <c r="A192" s="2" t="s">
        <v>267</v>
      </c>
      <c r="B192" s="76" t="s">
        <v>314</v>
      </c>
    </row>
    <row r="193" spans="1:2" x14ac:dyDescent="0.25">
      <c r="A193" s="2" t="s">
        <v>267</v>
      </c>
    </row>
    <row r="194" spans="1:2" x14ac:dyDescent="0.25">
      <c r="A194" s="2" t="s">
        <v>267</v>
      </c>
    </row>
    <row r="195" spans="1:2" x14ac:dyDescent="0.25">
      <c r="A195" s="2" t="s">
        <v>267</v>
      </c>
    </row>
    <row r="196" spans="1:2" x14ac:dyDescent="0.25">
      <c r="A196" s="2" t="s">
        <v>267</v>
      </c>
    </row>
    <row r="197" spans="1:2" x14ac:dyDescent="0.25">
      <c r="A197" s="2" t="s">
        <v>267</v>
      </c>
    </row>
    <row r="198" spans="1:2" x14ac:dyDescent="0.25">
      <c r="A198" s="2" t="s">
        <v>267</v>
      </c>
    </row>
    <row r="199" spans="1:2" x14ac:dyDescent="0.25">
      <c r="A199" s="2" t="s">
        <v>267</v>
      </c>
    </row>
    <row r="200" spans="1:2" x14ac:dyDescent="0.25">
      <c r="A200" s="2" t="s">
        <v>267</v>
      </c>
    </row>
    <row r="201" spans="1:2" x14ac:dyDescent="0.25">
      <c r="A201" s="2" t="s">
        <v>267</v>
      </c>
    </row>
    <row r="202" spans="1:2" x14ac:dyDescent="0.25">
      <c r="A202" s="2" t="s">
        <v>267</v>
      </c>
    </row>
    <row r="203" spans="1:2" x14ac:dyDescent="0.25">
      <c r="A203" s="2" t="s">
        <v>267</v>
      </c>
    </row>
    <row r="204" spans="1:2" x14ac:dyDescent="0.25">
      <c r="A204" s="2" t="s">
        <v>267</v>
      </c>
    </row>
    <row r="205" spans="1:2" x14ac:dyDescent="0.25">
      <c r="A205" s="2" t="s">
        <v>267</v>
      </c>
      <c r="B205" s="71" t="s">
        <v>239</v>
      </c>
    </row>
    <row r="206" spans="1:2" x14ac:dyDescent="0.25">
      <c r="A206" s="2" t="s">
        <v>267</v>
      </c>
    </row>
    <row r="207" spans="1:2" x14ac:dyDescent="0.25">
      <c r="A207" s="2" t="s">
        <v>267</v>
      </c>
    </row>
    <row r="208" spans="1:2" x14ac:dyDescent="0.25">
      <c r="A208" s="2" t="s">
        <v>267</v>
      </c>
    </row>
    <row r="209" spans="1:1" x14ac:dyDescent="0.25">
      <c r="A209" s="2" t="s">
        <v>267</v>
      </c>
    </row>
    <row r="210" spans="1:1" x14ac:dyDescent="0.25">
      <c r="A210" s="2" t="s">
        <v>267</v>
      </c>
    </row>
    <row r="211" spans="1:1" x14ac:dyDescent="0.25">
      <c r="A211" s="2" t="s">
        <v>267</v>
      </c>
    </row>
    <row r="212" spans="1:1" x14ac:dyDescent="0.25">
      <c r="A212" s="2" t="s">
        <v>267</v>
      </c>
    </row>
    <row r="213" spans="1:1" x14ac:dyDescent="0.25">
      <c r="A213" s="2" t="s">
        <v>267</v>
      </c>
    </row>
    <row r="214" spans="1:1" x14ac:dyDescent="0.25">
      <c r="A214" s="2" t="s">
        <v>267</v>
      </c>
    </row>
    <row r="215" spans="1:1" x14ac:dyDescent="0.25">
      <c r="A215" s="2" t="s">
        <v>267</v>
      </c>
    </row>
    <row r="216" spans="1:1" x14ac:dyDescent="0.25">
      <c r="A216" s="2" t="s">
        <v>267</v>
      </c>
    </row>
    <row r="217" spans="1:1" x14ac:dyDescent="0.25">
      <c r="A217" s="2" t="s">
        <v>267</v>
      </c>
    </row>
    <row r="218" spans="1:1" x14ac:dyDescent="0.25">
      <c r="A218" s="2" t="s">
        <v>267</v>
      </c>
    </row>
    <row r="219" spans="1:1" x14ac:dyDescent="0.25">
      <c r="A219" s="2" t="s">
        <v>267</v>
      </c>
    </row>
    <row r="220" spans="1:1" x14ac:dyDescent="0.25">
      <c r="A220" s="2" t="s">
        <v>267</v>
      </c>
    </row>
    <row r="221" spans="1:1" x14ac:dyDescent="0.25">
      <c r="A221" s="2" t="s">
        <v>267</v>
      </c>
    </row>
    <row r="222" spans="1:1" x14ac:dyDescent="0.25">
      <c r="A222" s="2" t="s">
        <v>267</v>
      </c>
    </row>
    <row r="223" spans="1:1" x14ac:dyDescent="0.25">
      <c r="A223" s="2" t="s">
        <v>267</v>
      </c>
    </row>
    <row r="224" spans="1:1" x14ac:dyDescent="0.25">
      <c r="A224" s="2" t="s">
        <v>267</v>
      </c>
    </row>
    <row r="225" spans="1:2" x14ac:dyDescent="0.25">
      <c r="A225" s="2" t="s">
        <v>267</v>
      </c>
    </row>
    <row r="226" spans="1:2" x14ac:dyDescent="0.25">
      <c r="A226" s="2" t="s">
        <v>267</v>
      </c>
    </row>
    <row r="227" spans="1:2" x14ac:dyDescent="0.25">
      <c r="A227" s="2"/>
    </row>
    <row r="228" spans="1:2" x14ac:dyDescent="0.25">
      <c r="A228" s="2"/>
    </row>
    <row r="229" spans="1:2" x14ac:dyDescent="0.25">
      <c r="A229" s="2" t="s">
        <v>236</v>
      </c>
      <c r="B229" t="s">
        <v>324</v>
      </c>
    </row>
    <row r="230" spans="1:2" x14ac:dyDescent="0.25">
      <c r="A230" s="2" t="s">
        <v>236</v>
      </c>
      <c r="B230" s="71" t="s">
        <v>325</v>
      </c>
    </row>
    <row r="231" spans="1:2" x14ac:dyDescent="0.25">
      <c r="A231" s="2" t="s">
        <v>236</v>
      </c>
    </row>
    <row r="232" spans="1:2" x14ac:dyDescent="0.25">
      <c r="A232" s="2" t="s">
        <v>236</v>
      </c>
    </row>
    <row r="233" spans="1:2" x14ac:dyDescent="0.25">
      <c r="A233" s="2" t="s">
        <v>236</v>
      </c>
    </row>
    <row r="234" spans="1:2" x14ac:dyDescent="0.25">
      <c r="A234" s="2" t="s">
        <v>236</v>
      </c>
    </row>
    <row r="235" spans="1:2" x14ac:dyDescent="0.25">
      <c r="A235" s="2" t="s">
        <v>236</v>
      </c>
    </row>
    <row r="236" spans="1:2" x14ac:dyDescent="0.25">
      <c r="A236" s="2" t="s">
        <v>236</v>
      </c>
    </row>
    <row r="237" spans="1:2" x14ac:dyDescent="0.25">
      <c r="A237" s="2" t="s">
        <v>236</v>
      </c>
    </row>
    <row r="238" spans="1:2" x14ac:dyDescent="0.25">
      <c r="A238" s="2" t="s">
        <v>236</v>
      </c>
    </row>
    <row r="239" spans="1:2" x14ac:dyDescent="0.25">
      <c r="A239" s="2" t="s">
        <v>236</v>
      </c>
    </row>
    <row r="240" spans="1:2" x14ac:dyDescent="0.25">
      <c r="A240" s="2" t="s">
        <v>236</v>
      </c>
    </row>
    <row r="241" spans="1:1" x14ac:dyDescent="0.25">
      <c r="A241" s="2" t="s">
        <v>236</v>
      </c>
    </row>
    <row r="242" spans="1:1" x14ac:dyDescent="0.25">
      <c r="A242" s="2" t="s">
        <v>236</v>
      </c>
    </row>
    <row r="243" spans="1:1" x14ac:dyDescent="0.25">
      <c r="A243" s="2" t="s">
        <v>236</v>
      </c>
    </row>
    <row r="244" spans="1:1" x14ac:dyDescent="0.25">
      <c r="A244" s="2" t="s">
        <v>236</v>
      </c>
    </row>
    <row r="245" spans="1:1" x14ac:dyDescent="0.25">
      <c r="A245" s="2" t="s">
        <v>236</v>
      </c>
    </row>
    <row r="246" spans="1:1" x14ac:dyDescent="0.25">
      <c r="A246" s="2" t="s">
        <v>236</v>
      </c>
    </row>
    <row r="247" spans="1:1" x14ac:dyDescent="0.25">
      <c r="A247" s="2" t="s">
        <v>236</v>
      </c>
    </row>
    <row r="248" spans="1:1" x14ac:dyDescent="0.25">
      <c r="A248" s="2" t="s">
        <v>236</v>
      </c>
    </row>
    <row r="249" spans="1:1" x14ac:dyDescent="0.25">
      <c r="A249" s="2" t="s">
        <v>236</v>
      </c>
    </row>
    <row r="250" spans="1:1" x14ac:dyDescent="0.25">
      <c r="A250" s="2" t="s">
        <v>236</v>
      </c>
    </row>
    <row r="251" spans="1:1" x14ac:dyDescent="0.25">
      <c r="A251" s="2" t="s">
        <v>236</v>
      </c>
    </row>
    <row r="252" spans="1:1" x14ac:dyDescent="0.25">
      <c r="A252" s="2" t="s">
        <v>236</v>
      </c>
    </row>
    <row r="253" spans="1:1" x14ac:dyDescent="0.25">
      <c r="A253" s="2" t="s">
        <v>236</v>
      </c>
    </row>
    <row r="254" spans="1:1" x14ac:dyDescent="0.25">
      <c r="A254" s="2" t="s">
        <v>236</v>
      </c>
    </row>
    <row r="255" spans="1:1" x14ac:dyDescent="0.25">
      <c r="A255" s="2" t="s">
        <v>236</v>
      </c>
    </row>
    <row r="256" spans="1:1" x14ac:dyDescent="0.25">
      <c r="A256" s="2" t="s">
        <v>236</v>
      </c>
    </row>
    <row r="257" spans="1:2" x14ac:dyDescent="0.25">
      <c r="A257" s="2" t="s">
        <v>236</v>
      </c>
    </row>
    <row r="258" spans="1:2" x14ac:dyDescent="0.25">
      <c r="A258" s="2" t="s">
        <v>236</v>
      </c>
    </row>
    <row r="259" spans="1:2" x14ac:dyDescent="0.25">
      <c r="A259" s="2" t="s">
        <v>236</v>
      </c>
    </row>
    <row r="260" spans="1:2" x14ac:dyDescent="0.25">
      <c r="A260" s="2" t="s">
        <v>236</v>
      </c>
    </row>
    <row r="261" spans="1:2" x14ac:dyDescent="0.25">
      <c r="A261" s="2" t="s">
        <v>236</v>
      </c>
    </row>
    <row r="262" spans="1:2" x14ac:dyDescent="0.25">
      <c r="A262" s="2" t="s">
        <v>236</v>
      </c>
      <c r="B262" s="71" t="s">
        <v>266</v>
      </c>
    </row>
    <row r="263" spans="1:2" x14ac:dyDescent="0.25">
      <c r="A263" s="2" t="s">
        <v>236</v>
      </c>
    </row>
    <row r="264" spans="1:2" x14ac:dyDescent="0.25">
      <c r="A264" s="2" t="s">
        <v>236</v>
      </c>
    </row>
    <row r="265" spans="1:2" x14ac:dyDescent="0.25">
      <c r="A265" s="2" t="s">
        <v>236</v>
      </c>
    </row>
    <row r="266" spans="1:2" x14ac:dyDescent="0.25">
      <c r="A266" s="2" t="s">
        <v>236</v>
      </c>
    </row>
    <row r="267" spans="1:2" x14ac:dyDescent="0.25">
      <c r="A267" s="2" t="s">
        <v>236</v>
      </c>
    </row>
    <row r="268" spans="1:2" x14ac:dyDescent="0.25">
      <c r="A268" s="2" t="s">
        <v>236</v>
      </c>
    </row>
    <row r="269" spans="1:2" x14ac:dyDescent="0.25">
      <c r="A269" s="2" t="s">
        <v>236</v>
      </c>
    </row>
    <row r="270" spans="1:2" x14ac:dyDescent="0.25">
      <c r="A270" s="2" t="s">
        <v>236</v>
      </c>
    </row>
    <row r="271" spans="1:2" x14ac:dyDescent="0.25">
      <c r="A271" s="2" t="s">
        <v>236</v>
      </c>
    </row>
    <row r="272" spans="1:2" x14ac:dyDescent="0.25">
      <c r="A272" s="2" t="s">
        <v>236</v>
      </c>
    </row>
    <row r="273" spans="1:1" x14ac:dyDescent="0.25">
      <c r="A273" s="2" t="s">
        <v>236</v>
      </c>
    </row>
    <row r="274" spans="1:1" x14ac:dyDescent="0.25">
      <c r="A274" s="2" t="s">
        <v>236</v>
      </c>
    </row>
    <row r="275" spans="1:1" x14ac:dyDescent="0.25">
      <c r="A275" s="2" t="s">
        <v>236</v>
      </c>
    </row>
    <row r="276" spans="1:1" x14ac:dyDescent="0.25">
      <c r="A276" s="2" t="s">
        <v>236</v>
      </c>
    </row>
    <row r="277" spans="1:1" x14ac:dyDescent="0.25">
      <c r="A277" s="2" t="s">
        <v>236</v>
      </c>
    </row>
    <row r="278" spans="1:1" x14ac:dyDescent="0.25">
      <c r="A278" s="2" t="s">
        <v>236</v>
      </c>
    </row>
    <row r="279" spans="1:1" x14ac:dyDescent="0.25">
      <c r="A279" s="2" t="s">
        <v>236</v>
      </c>
    </row>
    <row r="280" spans="1:1" x14ac:dyDescent="0.25">
      <c r="A280" s="2" t="s">
        <v>236</v>
      </c>
    </row>
    <row r="281" spans="1:1" x14ac:dyDescent="0.25">
      <c r="A281" s="2" t="s">
        <v>236</v>
      </c>
    </row>
    <row r="282" spans="1:1" x14ac:dyDescent="0.25">
      <c r="A282" s="2" t="s">
        <v>236</v>
      </c>
    </row>
    <row r="283" spans="1:1" x14ac:dyDescent="0.25">
      <c r="A283" s="2" t="s">
        <v>236</v>
      </c>
    </row>
    <row r="284" spans="1:1" x14ac:dyDescent="0.25">
      <c r="A284" s="2" t="s">
        <v>236</v>
      </c>
    </row>
    <row r="285" spans="1:1" x14ac:dyDescent="0.25">
      <c r="A285" s="2" t="s">
        <v>236</v>
      </c>
    </row>
    <row r="286" spans="1:1" x14ac:dyDescent="0.25">
      <c r="A286" s="2" t="s">
        <v>236</v>
      </c>
    </row>
    <row r="287" spans="1:1" x14ac:dyDescent="0.25">
      <c r="A287" s="2" t="s">
        <v>236</v>
      </c>
    </row>
    <row r="288" spans="1:1" x14ac:dyDescent="0.25">
      <c r="A288" s="2" t="s">
        <v>236</v>
      </c>
    </row>
    <row r="289" spans="1:1" x14ac:dyDescent="0.25">
      <c r="A289" s="2" t="s">
        <v>236</v>
      </c>
    </row>
    <row r="290" spans="1:1" x14ac:dyDescent="0.25">
      <c r="A290" s="2" t="s">
        <v>236</v>
      </c>
    </row>
    <row r="291" spans="1:1" x14ac:dyDescent="0.25">
      <c r="A291" s="2" t="s">
        <v>236</v>
      </c>
    </row>
    <row r="292" spans="1:1" x14ac:dyDescent="0.25">
      <c r="A292" s="2" t="s">
        <v>236</v>
      </c>
    </row>
    <row r="293" spans="1:1" x14ac:dyDescent="0.25">
      <c r="A293" s="2" t="s">
        <v>236</v>
      </c>
    </row>
    <row r="294" spans="1:1" x14ac:dyDescent="0.25">
      <c r="A294" s="2" t="s">
        <v>236</v>
      </c>
    </row>
    <row r="295" spans="1:1" x14ac:dyDescent="0.25">
      <c r="A295" s="2" t="s">
        <v>236</v>
      </c>
    </row>
    <row r="296" spans="1:1" x14ac:dyDescent="0.25">
      <c r="A296" s="2" t="s">
        <v>236</v>
      </c>
    </row>
    <row r="297" spans="1:1" x14ac:dyDescent="0.25">
      <c r="A297" s="2" t="s">
        <v>236</v>
      </c>
    </row>
    <row r="298" spans="1:1" x14ac:dyDescent="0.25">
      <c r="A298" s="2" t="s">
        <v>236</v>
      </c>
    </row>
    <row r="299" spans="1:1" x14ac:dyDescent="0.25">
      <c r="A299" s="2" t="s">
        <v>236</v>
      </c>
    </row>
    <row r="300" spans="1:1" x14ac:dyDescent="0.25">
      <c r="A300" s="2" t="s">
        <v>236</v>
      </c>
    </row>
    <row r="301" spans="1:1" x14ac:dyDescent="0.25">
      <c r="A301" s="2" t="s">
        <v>236</v>
      </c>
    </row>
    <row r="302" spans="1:1" x14ac:dyDescent="0.25">
      <c r="A302" s="2" t="s">
        <v>236</v>
      </c>
    </row>
    <row r="303" spans="1:1" x14ac:dyDescent="0.25">
      <c r="A303" s="2" t="s">
        <v>236</v>
      </c>
    </row>
    <row r="304" spans="1:1" x14ac:dyDescent="0.25">
      <c r="A304" s="2" t="s">
        <v>236</v>
      </c>
    </row>
    <row r="305" spans="1:1" x14ac:dyDescent="0.25">
      <c r="A305" s="2" t="s">
        <v>236</v>
      </c>
    </row>
    <row r="306" spans="1:1" x14ac:dyDescent="0.25">
      <c r="A306" s="2" t="s">
        <v>236</v>
      </c>
    </row>
    <row r="307" spans="1:1" x14ac:dyDescent="0.25">
      <c r="A307" s="2" t="s">
        <v>236</v>
      </c>
    </row>
    <row r="308" spans="1:1" x14ac:dyDescent="0.25">
      <c r="A308" s="2" t="s">
        <v>236</v>
      </c>
    </row>
    <row r="309" spans="1:1" x14ac:dyDescent="0.25">
      <c r="A309" s="2" t="s">
        <v>236</v>
      </c>
    </row>
    <row r="310" spans="1:1" x14ac:dyDescent="0.25">
      <c r="A310" s="2" t="s">
        <v>236</v>
      </c>
    </row>
    <row r="311" spans="1:1" x14ac:dyDescent="0.25">
      <c r="A311" s="2" t="s">
        <v>236</v>
      </c>
    </row>
    <row r="312" spans="1:1" x14ac:dyDescent="0.25">
      <c r="A312" s="2" t="s">
        <v>236</v>
      </c>
    </row>
    <row r="313" spans="1:1" x14ac:dyDescent="0.25">
      <c r="A313" s="2" t="s">
        <v>236</v>
      </c>
    </row>
    <row r="314" spans="1:1" x14ac:dyDescent="0.25">
      <c r="A314" s="2" t="s">
        <v>236</v>
      </c>
    </row>
    <row r="315" spans="1:1" x14ac:dyDescent="0.25">
      <c r="A315" s="2" t="s">
        <v>236</v>
      </c>
    </row>
    <row r="316" spans="1:1" x14ac:dyDescent="0.25">
      <c r="A316" s="2" t="s">
        <v>236</v>
      </c>
    </row>
    <row r="317" spans="1:1" x14ac:dyDescent="0.25">
      <c r="A317" s="2" t="s">
        <v>236</v>
      </c>
    </row>
    <row r="318" spans="1:1" x14ac:dyDescent="0.25">
      <c r="A318" s="2" t="s">
        <v>236</v>
      </c>
    </row>
    <row r="319" spans="1:1" x14ac:dyDescent="0.25">
      <c r="A319" s="2" t="s">
        <v>236</v>
      </c>
    </row>
    <row r="320" spans="1:1" x14ac:dyDescent="0.25">
      <c r="A320" s="2" t="s">
        <v>236</v>
      </c>
    </row>
    <row r="321" spans="1:1" x14ac:dyDescent="0.25">
      <c r="A321" s="2" t="s">
        <v>236</v>
      </c>
    </row>
    <row r="322" spans="1:1" x14ac:dyDescent="0.25">
      <c r="A322" s="2" t="s">
        <v>236</v>
      </c>
    </row>
    <row r="323" spans="1:1" x14ac:dyDescent="0.25">
      <c r="A323" s="2" t="s">
        <v>236</v>
      </c>
    </row>
    <row r="324" spans="1:1" x14ac:dyDescent="0.25">
      <c r="A324" s="2" t="s">
        <v>236</v>
      </c>
    </row>
    <row r="325" spans="1:1" x14ac:dyDescent="0.25">
      <c r="A325" s="2" t="s">
        <v>236</v>
      </c>
    </row>
    <row r="326" spans="1:1" x14ac:dyDescent="0.25">
      <c r="A326" s="2" t="s">
        <v>236</v>
      </c>
    </row>
    <row r="327" spans="1:1" x14ac:dyDescent="0.25">
      <c r="A327" s="2" t="s">
        <v>236</v>
      </c>
    </row>
    <row r="328" spans="1:1" x14ac:dyDescent="0.25">
      <c r="A328" s="2" t="s">
        <v>236</v>
      </c>
    </row>
    <row r="329" spans="1:1" x14ac:dyDescent="0.25">
      <c r="A329" s="2" t="s">
        <v>236</v>
      </c>
    </row>
    <row r="330" spans="1:1" x14ac:dyDescent="0.25">
      <c r="A330" s="2" t="s">
        <v>236</v>
      </c>
    </row>
    <row r="331" spans="1:1" x14ac:dyDescent="0.25">
      <c r="A331" s="2" t="s">
        <v>236</v>
      </c>
    </row>
    <row r="332" spans="1:1" x14ac:dyDescent="0.25">
      <c r="A332" s="2" t="s">
        <v>236</v>
      </c>
    </row>
    <row r="333" spans="1:1" x14ac:dyDescent="0.25">
      <c r="A333" s="2" t="s">
        <v>236</v>
      </c>
    </row>
    <row r="334" spans="1:1" x14ac:dyDescent="0.25">
      <c r="A334" s="2" t="s">
        <v>236</v>
      </c>
    </row>
    <row r="335" spans="1:1" x14ac:dyDescent="0.25">
      <c r="A335" s="2" t="s">
        <v>236</v>
      </c>
    </row>
    <row r="336" spans="1:1" x14ac:dyDescent="0.25">
      <c r="A336" s="2" t="s">
        <v>236</v>
      </c>
    </row>
    <row r="337" spans="1:2" x14ac:dyDescent="0.25">
      <c r="A337" s="2" t="s">
        <v>236</v>
      </c>
    </row>
    <row r="338" spans="1:2" x14ac:dyDescent="0.25">
      <c r="A338" s="2" t="s">
        <v>236</v>
      </c>
    </row>
    <row r="339" spans="1:2" x14ac:dyDescent="0.25">
      <c r="A339" s="2" t="s">
        <v>236</v>
      </c>
    </row>
    <row r="340" spans="1:2" x14ac:dyDescent="0.25">
      <c r="A340" s="2" t="s">
        <v>236</v>
      </c>
    </row>
    <row r="341" spans="1:2" x14ac:dyDescent="0.25">
      <c r="A341" s="2" t="s">
        <v>236</v>
      </c>
    </row>
    <row r="342" spans="1:2" x14ac:dyDescent="0.25">
      <c r="A342" s="2" t="s">
        <v>236</v>
      </c>
    </row>
    <row r="343" spans="1:2" x14ac:dyDescent="0.25">
      <c r="A343" s="2" t="s">
        <v>236</v>
      </c>
    </row>
    <row r="344" spans="1:2" x14ac:dyDescent="0.25">
      <c r="A344" s="2" t="s">
        <v>236</v>
      </c>
    </row>
    <row r="345" spans="1:2" x14ac:dyDescent="0.25">
      <c r="A345" s="2" t="s">
        <v>236</v>
      </c>
    </row>
    <row r="346" spans="1:2" x14ac:dyDescent="0.25">
      <c r="A346" s="2" t="s">
        <v>236</v>
      </c>
      <c r="B346" s="71" t="s">
        <v>237</v>
      </c>
    </row>
    <row r="347" spans="1:2" x14ac:dyDescent="0.25">
      <c r="A347" s="2" t="s">
        <v>236</v>
      </c>
    </row>
    <row r="348" spans="1:2" x14ac:dyDescent="0.25">
      <c r="A348" s="2" t="s">
        <v>236</v>
      </c>
    </row>
    <row r="349" spans="1:2" x14ac:dyDescent="0.25">
      <c r="A349" s="2" t="s">
        <v>236</v>
      </c>
    </row>
    <row r="350" spans="1:2" x14ac:dyDescent="0.25">
      <c r="A350" s="2" t="s">
        <v>236</v>
      </c>
    </row>
    <row r="351" spans="1:2" x14ac:dyDescent="0.25">
      <c r="A351" s="2" t="s">
        <v>236</v>
      </c>
    </row>
    <row r="352" spans="1:2" x14ac:dyDescent="0.25">
      <c r="A352" s="2" t="s">
        <v>236</v>
      </c>
    </row>
    <row r="353" spans="1:2" x14ac:dyDescent="0.25">
      <c r="A353" s="2" t="s">
        <v>236</v>
      </c>
    </row>
    <row r="354" spans="1:2" x14ac:dyDescent="0.25">
      <c r="A354" s="2" t="s">
        <v>236</v>
      </c>
    </row>
    <row r="355" spans="1:2" x14ac:dyDescent="0.25">
      <c r="A355" s="2" t="s">
        <v>236</v>
      </c>
    </row>
    <row r="356" spans="1:2" x14ac:dyDescent="0.25">
      <c r="A356" s="2" t="s">
        <v>236</v>
      </c>
    </row>
    <row r="357" spans="1:2" x14ac:dyDescent="0.25">
      <c r="A357" s="2" t="s">
        <v>236</v>
      </c>
    </row>
    <row r="358" spans="1:2" x14ac:dyDescent="0.25">
      <c r="A358" s="2" t="s">
        <v>236</v>
      </c>
    </row>
    <row r="359" spans="1:2" x14ac:dyDescent="0.25">
      <c r="A359" s="2" t="s">
        <v>236</v>
      </c>
    </row>
    <row r="360" spans="1:2" x14ac:dyDescent="0.25">
      <c r="A360" s="2" t="s">
        <v>236</v>
      </c>
    </row>
    <row r="361" spans="1:2" x14ac:dyDescent="0.25">
      <c r="A361" s="2" t="s">
        <v>236</v>
      </c>
    </row>
    <row r="362" spans="1:2" x14ac:dyDescent="0.25">
      <c r="A362" s="2" t="s">
        <v>236</v>
      </c>
    </row>
    <row r="363" spans="1:2" x14ac:dyDescent="0.25">
      <c r="A363" s="2" t="s">
        <v>236</v>
      </c>
      <c r="B363" s="71" t="s">
        <v>38</v>
      </c>
    </row>
    <row r="364" spans="1:2" x14ac:dyDescent="0.25">
      <c r="A364" s="2" t="s">
        <v>236</v>
      </c>
    </row>
    <row r="365" spans="1:2" x14ac:dyDescent="0.25">
      <c r="A365" s="2" t="s">
        <v>236</v>
      </c>
    </row>
    <row r="366" spans="1:2" x14ac:dyDescent="0.25">
      <c r="A366" s="2" t="s">
        <v>236</v>
      </c>
    </row>
    <row r="367" spans="1:2" x14ac:dyDescent="0.25">
      <c r="A367" s="2" t="s">
        <v>236</v>
      </c>
    </row>
    <row r="368" spans="1:2" x14ac:dyDescent="0.25">
      <c r="A368" s="2" t="s">
        <v>236</v>
      </c>
    </row>
    <row r="369" spans="1:2" x14ac:dyDescent="0.25">
      <c r="A369" s="2" t="s">
        <v>236</v>
      </c>
    </row>
    <row r="370" spans="1:2" x14ac:dyDescent="0.25">
      <c r="A370" s="2" t="s">
        <v>236</v>
      </c>
    </row>
    <row r="371" spans="1:2" x14ac:dyDescent="0.25">
      <c r="A371" s="2" t="s">
        <v>236</v>
      </c>
    </row>
    <row r="372" spans="1:2" x14ac:dyDescent="0.25">
      <c r="A372" s="2" t="s">
        <v>236</v>
      </c>
    </row>
    <row r="373" spans="1:2" x14ac:dyDescent="0.25">
      <c r="A373" s="2" t="s">
        <v>236</v>
      </c>
    </row>
    <row r="374" spans="1:2" x14ac:dyDescent="0.25">
      <c r="A374" s="2" t="s">
        <v>236</v>
      </c>
    </row>
    <row r="375" spans="1:2" x14ac:dyDescent="0.25">
      <c r="A375" s="2" t="s">
        <v>236</v>
      </c>
      <c r="B375" s="71" t="s">
        <v>239</v>
      </c>
    </row>
    <row r="376" spans="1:2" x14ac:dyDescent="0.25">
      <c r="A376" s="2" t="s">
        <v>236</v>
      </c>
      <c r="B376" s="71"/>
    </row>
    <row r="377" spans="1:2" x14ac:dyDescent="0.25">
      <c r="A377" s="2" t="s">
        <v>236</v>
      </c>
      <c r="B377" s="71"/>
    </row>
    <row r="378" spans="1:2" x14ac:dyDescent="0.25">
      <c r="A378" s="2" t="s">
        <v>236</v>
      </c>
      <c r="B378" s="71"/>
    </row>
    <row r="379" spans="1:2" x14ac:dyDescent="0.25">
      <c r="A379" s="2" t="s">
        <v>236</v>
      </c>
      <c r="B379" s="71"/>
    </row>
    <row r="380" spans="1:2" x14ac:dyDescent="0.25">
      <c r="A380" s="2" t="s">
        <v>236</v>
      </c>
      <c r="B380" s="71"/>
    </row>
    <row r="381" spans="1:2" x14ac:dyDescent="0.25">
      <c r="A381" s="2" t="s">
        <v>236</v>
      </c>
      <c r="B381" s="71"/>
    </row>
    <row r="382" spans="1:2" x14ac:dyDescent="0.25">
      <c r="A382" s="2" t="s">
        <v>236</v>
      </c>
      <c r="B382" s="71"/>
    </row>
    <row r="383" spans="1:2" x14ac:dyDescent="0.25">
      <c r="A383" s="2" t="s">
        <v>236</v>
      </c>
      <c r="B383" s="71"/>
    </row>
    <row r="384" spans="1:2" x14ac:dyDescent="0.25">
      <c r="A384" s="2" t="s">
        <v>236</v>
      </c>
      <c r="B384" s="71"/>
    </row>
    <row r="385" spans="1:2" x14ac:dyDescent="0.25">
      <c r="A385" s="2" t="s">
        <v>236</v>
      </c>
      <c r="B385" s="71"/>
    </row>
    <row r="386" spans="1:2" x14ac:dyDescent="0.25">
      <c r="A386" s="2" t="s">
        <v>236</v>
      </c>
      <c r="B386" s="71"/>
    </row>
    <row r="387" spans="1:2" x14ac:dyDescent="0.25">
      <c r="A387" s="2" t="s">
        <v>236</v>
      </c>
      <c r="B387" s="71"/>
    </row>
    <row r="388" spans="1:2" x14ac:dyDescent="0.25">
      <c r="A388" s="2" t="s">
        <v>236</v>
      </c>
      <c r="B388" s="71"/>
    </row>
    <row r="389" spans="1:2" x14ac:dyDescent="0.25">
      <c r="A389" s="2" t="s">
        <v>236</v>
      </c>
      <c r="B389" s="71"/>
    </row>
    <row r="390" spans="1:2" x14ac:dyDescent="0.25">
      <c r="A390" s="2" t="s">
        <v>236</v>
      </c>
      <c r="B390" s="71"/>
    </row>
    <row r="391" spans="1:2" x14ac:dyDescent="0.25">
      <c r="A391" s="2" t="s">
        <v>236</v>
      </c>
      <c r="B391" s="71"/>
    </row>
    <row r="392" spans="1:2" x14ac:dyDescent="0.25">
      <c r="A392" s="2" t="s">
        <v>236</v>
      </c>
      <c r="B392" s="71"/>
    </row>
    <row r="393" spans="1:2" x14ac:dyDescent="0.25">
      <c r="A393" s="2" t="s">
        <v>236</v>
      </c>
      <c r="B393" s="71"/>
    </row>
    <row r="394" spans="1:2" x14ac:dyDescent="0.25">
      <c r="A394" s="2" t="s">
        <v>236</v>
      </c>
    </row>
    <row r="395" spans="1:2" x14ac:dyDescent="0.25">
      <c r="A395" s="2" t="s">
        <v>236</v>
      </c>
    </row>
    <row r="396" spans="1:2" x14ac:dyDescent="0.25">
      <c r="A396" s="2" t="s">
        <v>236</v>
      </c>
    </row>
    <row r="397" spans="1:2" x14ac:dyDescent="0.25">
      <c r="A397" s="2" t="s">
        <v>236</v>
      </c>
    </row>
    <row r="398" spans="1:2" x14ac:dyDescent="0.25">
      <c r="A398" s="2" t="s">
        <v>236</v>
      </c>
    </row>
    <row r="399" spans="1:2" x14ac:dyDescent="0.25">
      <c r="A399" s="2" t="s">
        <v>236</v>
      </c>
    </row>
    <row r="400" spans="1:2" x14ac:dyDescent="0.25">
      <c r="A400" s="2" t="s">
        <v>236</v>
      </c>
    </row>
    <row r="401" spans="1:1" x14ac:dyDescent="0.25">
      <c r="A401" s="2" t="s">
        <v>236</v>
      </c>
    </row>
    <row r="402" spans="1:1" x14ac:dyDescent="0.25">
      <c r="A402" s="2" t="s">
        <v>236</v>
      </c>
    </row>
    <row r="403" spans="1:1" x14ac:dyDescent="0.25">
      <c r="A403" s="2" t="s">
        <v>236</v>
      </c>
    </row>
    <row r="404" spans="1:1" x14ac:dyDescent="0.25">
      <c r="A404" s="2" t="s">
        <v>236</v>
      </c>
    </row>
    <row r="405" spans="1:1" x14ac:dyDescent="0.25">
      <c r="A405" s="2" t="s">
        <v>236</v>
      </c>
    </row>
    <row r="406" spans="1:1" x14ac:dyDescent="0.25">
      <c r="A406" s="2" t="s">
        <v>236</v>
      </c>
    </row>
    <row r="407" spans="1:1" x14ac:dyDescent="0.25">
      <c r="A407" s="2" t="s">
        <v>236</v>
      </c>
    </row>
    <row r="408" spans="1:1" x14ac:dyDescent="0.25">
      <c r="A408" s="2" t="s">
        <v>236</v>
      </c>
    </row>
    <row r="409" spans="1:1" x14ac:dyDescent="0.25">
      <c r="A409" s="2" t="s">
        <v>236</v>
      </c>
    </row>
    <row r="410" spans="1:1" x14ac:dyDescent="0.25">
      <c r="A410" s="2" t="s">
        <v>236</v>
      </c>
    </row>
    <row r="411" spans="1:1" x14ac:dyDescent="0.25">
      <c r="A411" s="2" t="s">
        <v>236</v>
      </c>
    </row>
    <row r="412" spans="1:1" x14ac:dyDescent="0.25">
      <c r="A412" s="2" t="s">
        <v>236</v>
      </c>
    </row>
    <row r="413" spans="1:1" x14ac:dyDescent="0.25">
      <c r="A413" s="2" t="s">
        <v>236</v>
      </c>
    </row>
    <row r="414" spans="1:1" x14ac:dyDescent="0.25">
      <c r="A414" s="2" t="s">
        <v>236</v>
      </c>
    </row>
    <row r="415" spans="1:1" x14ac:dyDescent="0.25">
      <c r="A415" s="2" t="s">
        <v>236</v>
      </c>
    </row>
    <row r="416" spans="1:1" x14ac:dyDescent="0.25">
      <c r="A416" s="2" t="s">
        <v>236</v>
      </c>
    </row>
    <row r="417" spans="1:2" x14ac:dyDescent="0.25">
      <c r="A417" s="2" t="s">
        <v>236</v>
      </c>
    </row>
    <row r="418" spans="1:2" x14ac:dyDescent="0.25">
      <c r="A418" s="2" t="s">
        <v>236</v>
      </c>
    </row>
    <row r="419" spans="1:2" x14ac:dyDescent="0.25">
      <c r="A419" s="2" t="s">
        <v>236</v>
      </c>
    </row>
    <row r="420" spans="1:2" x14ac:dyDescent="0.25">
      <c r="A420" s="2" t="s">
        <v>236</v>
      </c>
      <c r="B420" t="s">
        <v>322</v>
      </c>
    </row>
    <row r="421" spans="1:2" x14ac:dyDescent="0.25">
      <c r="A421" s="2" t="s">
        <v>236</v>
      </c>
    </row>
    <row r="422" spans="1:2" x14ac:dyDescent="0.25">
      <c r="A422" s="2" t="s">
        <v>236</v>
      </c>
    </row>
    <row r="423" spans="1:2" x14ac:dyDescent="0.25">
      <c r="A423" s="2" t="s">
        <v>236</v>
      </c>
    </row>
    <row r="424" spans="1:2" x14ac:dyDescent="0.25">
      <c r="A424" s="2" t="s">
        <v>236</v>
      </c>
    </row>
    <row r="425" spans="1:2" x14ac:dyDescent="0.25">
      <c r="A425" s="2" t="s">
        <v>236</v>
      </c>
    </row>
    <row r="426" spans="1:2" x14ac:dyDescent="0.25">
      <c r="A426" s="2" t="s">
        <v>236</v>
      </c>
    </row>
    <row r="427" spans="1:2" x14ac:dyDescent="0.25">
      <c r="A427" s="2" t="s">
        <v>236</v>
      </c>
    </row>
    <row r="428" spans="1:2" x14ac:dyDescent="0.25">
      <c r="A428" s="2" t="s">
        <v>236</v>
      </c>
    </row>
    <row r="429" spans="1:2" x14ac:dyDescent="0.25">
      <c r="A429" s="2" t="s">
        <v>236</v>
      </c>
    </row>
    <row r="430" spans="1:2" x14ac:dyDescent="0.25">
      <c r="A430" s="2" t="s">
        <v>236</v>
      </c>
    </row>
    <row r="431" spans="1:2" x14ac:dyDescent="0.25">
      <c r="A431" s="2" t="s">
        <v>236</v>
      </c>
    </row>
    <row r="432" spans="1:2" x14ac:dyDescent="0.25">
      <c r="A432" s="2" t="s">
        <v>236</v>
      </c>
    </row>
    <row r="433" spans="1:2" x14ac:dyDescent="0.25">
      <c r="A433" s="2" t="s">
        <v>236</v>
      </c>
    </row>
    <row r="434" spans="1:2" x14ac:dyDescent="0.25">
      <c r="A434" s="2" t="s">
        <v>236</v>
      </c>
    </row>
    <row r="435" spans="1:2" x14ac:dyDescent="0.25">
      <c r="A435" s="2" t="s">
        <v>236</v>
      </c>
    </row>
    <row r="436" spans="1:2" x14ac:dyDescent="0.25">
      <c r="A436" s="2" t="s">
        <v>236</v>
      </c>
    </row>
    <row r="437" spans="1:2" x14ac:dyDescent="0.25">
      <c r="A437" s="2" t="s">
        <v>236</v>
      </c>
    </row>
    <row r="438" spans="1:2" x14ac:dyDescent="0.25">
      <c r="A438" s="2" t="s">
        <v>236</v>
      </c>
    </row>
    <row r="439" spans="1:2" x14ac:dyDescent="0.25">
      <c r="A439" s="2" t="s">
        <v>236</v>
      </c>
    </row>
    <row r="440" spans="1:2" x14ac:dyDescent="0.25">
      <c r="A440" s="2" t="s">
        <v>236</v>
      </c>
    </row>
    <row r="441" spans="1:2" x14ac:dyDescent="0.25">
      <c r="A441" s="2" t="s">
        <v>236</v>
      </c>
    </row>
    <row r="442" spans="1:2" x14ac:dyDescent="0.25">
      <c r="A442" s="2" t="s">
        <v>236</v>
      </c>
      <c r="B442" t="s">
        <v>323</v>
      </c>
    </row>
    <row r="443" spans="1:2" x14ac:dyDescent="0.25">
      <c r="A443" s="2" t="s">
        <v>236</v>
      </c>
    </row>
    <row r="444" spans="1:2" x14ac:dyDescent="0.25">
      <c r="A444" s="2" t="s">
        <v>236</v>
      </c>
    </row>
    <row r="445" spans="1:2" x14ac:dyDescent="0.25">
      <c r="A445" s="2" t="s">
        <v>236</v>
      </c>
    </row>
    <row r="446" spans="1:2" x14ac:dyDescent="0.25">
      <c r="A446" s="2" t="s">
        <v>236</v>
      </c>
    </row>
    <row r="447" spans="1:2" x14ac:dyDescent="0.25">
      <c r="A447" s="2" t="s">
        <v>236</v>
      </c>
    </row>
    <row r="448" spans="1:2" x14ac:dyDescent="0.25">
      <c r="A448" s="2" t="s">
        <v>236</v>
      </c>
    </row>
    <row r="449" spans="1:1" x14ac:dyDescent="0.25">
      <c r="A449" s="2" t="s">
        <v>236</v>
      </c>
    </row>
    <row r="450" spans="1:1" x14ac:dyDescent="0.25">
      <c r="A450" s="2" t="s">
        <v>236</v>
      </c>
    </row>
    <row r="451" spans="1:1" x14ac:dyDescent="0.25">
      <c r="A451" s="2" t="s">
        <v>236</v>
      </c>
    </row>
    <row r="452" spans="1:1" x14ac:dyDescent="0.25">
      <c r="A452" s="2" t="s">
        <v>236</v>
      </c>
    </row>
    <row r="453" spans="1:1" x14ac:dyDescent="0.25">
      <c r="A453" s="2" t="s">
        <v>236</v>
      </c>
    </row>
    <row r="454" spans="1:1" x14ac:dyDescent="0.25">
      <c r="A454" s="2" t="s">
        <v>236</v>
      </c>
    </row>
    <row r="455" spans="1:1" x14ac:dyDescent="0.25">
      <c r="A455" s="2" t="s">
        <v>236</v>
      </c>
    </row>
    <row r="456" spans="1:1" x14ac:dyDescent="0.25">
      <c r="A456" s="2" t="s">
        <v>236</v>
      </c>
    </row>
    <row r="457" spans="1:1" x14ac:dyDescent="0.25">
      <c r="A457" s="2" t="s">
        <v>236</v>
      </c>
    </row>
    <row r="458" spans="1:1" x14ac:dyDescent="0.25">
      <c r="A458" s="2" t="s">
        <v>236</v>
      </c>
    </row>
    <row r="459" spans="1:1" x14ac:dyDescent="0.25">
      <c r="A459" s="2" t="s">
        <v>236</v>
      </c>
    </row>
    <row r="460" spans="1:1" x14ac:dyDescent="0.25">
      <c r="A460" s="2" t="s">
        <v>236</v>
      </c>
    </row>
    <row r="461" spans="1:1" x14ac:dyDescent="0.25">
      <c r="A461" s="2" t="s">
        <v>236</v>
      </c>
    </row>
    <row r="462" spans="1:1" x14ac:dyDescent="0.25">
      <c r="A462" s="2" t="s">
        <v>236</v>
      </c>
    </row>
    <row r="463" spans="1:1" x14ac:dyDescent="0.25">
      <c r="A463" s="2" t="s">
        <v>236</v>
      </c>
    </row>
    <row r="464" spans="1:1" x14ac:dyDescent="0.25">
      <c r="A464" s="2" t="s">
        <v>236</v>
      </c>
    </row>
    <row r="465" spans="1:2" x14ac:dyDescent="0.25">
      <c r="A465" s="2" t="s">
        <v>236</v>
      </c>
    </row>
    <row r="466" spans="1:2" x14ac:dyDescent="0.25">
      <c r="A466" s="2" t="s">
        <v>236</v>
      </c>
    </row>
    <row r="467" spans="1:2" x14ac:dyDescent="0.25">
      <c r="A467" s="2" t="s">
        <v>236</v>
      </c>
    </row>
    <row r="468" spans="1:2" x14ac:dyDescent="0.25">
      <c r="A468" s="2" t="s">
        <v>236</v>
      </c>
    </row>
    <row r="469" spans="1:2" x14ac:dyDescent="0.25">
      <c r="A469" s="2" t="s">
        <v>236</v>
      </c>
    </row>
    <row r="470" spans="1:2" x14ac:dyDescent="0.25">
      <c r="A470" s="2" t="s">
        <v>236</v>
      </c>
    </row>
    <row r="471" spans="1:2" x14ac:dyDescent="0.25">
      <c r="A471" s="2" t="s">
        <v>236</v>
      </c>
    </row>
    <row r="472" spans="1:2" x14ac:dyDescent="0.25">
      <c r="A472" s="2"/>
    </row>
    <row r="473" spans="1:2" x14ac:dyDescent="0.25">
      <c r="A473" s="2" t="s">
        <v>240</v>
      </c>
      <c r="B473" t="s">
        <v>377</v>
      </c>
    </row>
    <row r="474" spans="1:2" x14ac:dyDescent="0.25">
      <c r="A474" s="2" t="s">
        <v>240</v>
      </c>
      <c r="B474" s="71" t="s">
        <v>238</v>
      </c>
    </row>
    <row r="475" spans="1:2" x14ac:dyDescent="0.25">
      <c r="A475" s="2" t="s">
        <v>240</v>
      </c>
    </row>
    <row r="476" spans="1:2" x14ac:dyDescent="0.25">
      <c r="A476" s="2" t="s">
        <v>240</v>
      </c>
    </row>
    <row r="477" spans="1:2" x14ac:dyDescent="0.25">
      <c r="A477" s="2" t="s">
        <v>240</v>
      </c>
    </row>
    <row r="478" spans="1:2" x14ac:dyDescent="0.25">
      <c r="A478" s="2" t="s">
        <v>240</v>
      </c>
    </row>
    <row r="479" spans="1:2" x14ac:dyDescent="0.25">
      <c r="A479" s="2" t="s">
        <v>240</v>
      </c>
    </row>
    <row r="480" spans="1:2" x14ac:dyDescent="0.25">
      <c r="A480" s="2" t="s">
        <v>240</v>
      </c>
    </row>
    <row r="481" spans="1:1" x14ac:dyDescent="0.25">
      <c r="A481" s="2" t="s">
        <v>240</v>
      </c>
    </row>
    <row r="482" spans="1:1" x14ac:dyDescent="0.25">
      <c r="A482" s="2" t="s">
        <v>240</v>
      </c>
    </row>
    <row r="483" spans="1:1" x14ac:dyDescent="0.25">
      <c r="A483" s="2" t="s">
        <v>240</v>
      </c>
    </row>
    <row r="484" spans="1:1" x14ac:dyDescent="0.25">
      <c r="A484" s="2" t="s">
        <v>240</v>
      </c>
    </row>
    <row r="485" spans="1:1" x14ac:dyDescent="0.25">
      <c r="A485" s="2" t="s">
        <v>240</v>
      </c>
    </row>
    <row r="486" spans="1:1" x14ac:dyDescent="0.25">
      <c r="A486" s="2" t="s">
        <v>240</v>
      </c>
    </row>
    <row r="487" spans="1:1" x14ac:dyDescent="0.25">
      <c r="A487" s="2" t="s">
        <v>240</v>
      </c>
    </row>
    <row r="488" spans="1:1" x14ac:dyDescent="0.25">
      <c r="A488" s="2" t="s">
        <v>240</v>
      </c>
    </row>
    <row r="489" spans="1:1" x14ac:dyDescent="0.25">
      <c r="A489" s="2" t="s">
        <v>240</v>
      </c>
    </row>
    <row r="490" spans="1:1" x14ac:dyDescent="0.25">
      <c r="A490" s="2" t="s">
        <v>240</v>
      </c>
    </row>
    <row r="491" spans="1:1" x14ac:dyDescent="0.25">
      <c r="A491" s="2" t="s">
        <v>240</v>
      </c>
    </row>
    <row r="492" spans="1:1" x14ac:dyDescent="0.25">
      <c r="A492" s="2" t="s">
        <v>240</v>
      </c>
    </row>
    <row r="493" spans="1:1" x14ac:dyDescent="0.25">
      <c r="A493" s="2" t="s">
        <v>240</v>
      </c>
    </row>
    <row r="494" spans="1:1" x14ac:dyDescent="0.25">
      <c r="A494" s="2" t="s">
        <v>240</v>
      </c>
    </row>
    <row r="495" spans="1:1" x14ac:dyDescent="0.25">
      <c r="A495" s="2" t="s">
        <v>240</v>
      </c>
    </row>
    <row r="496" spans="1:1" x14ac:dyDescent="0.25">
      <c r="A496" s="2" t="s">
        <v>240</v>
      </c>
    </row>
    <row r="497" spans="1:2" x14ac:dyDescent="0.25">
      <c r="A497" s="2" t="s">
        <v>240</v>
      </c>
    </row>
    <row r="498" spans="1:2" x14ac:dyDescent="0.25">
      <c r="A498" s="2" t="s">
        <v>240</v>
      </c>
    </row>
    <row r="499" spans="1:2" x14ac:dyDescent="0.25">
      <c r="A499" s="2" t="s">
        <v>240</v>
      </c>
    </row>
    <row r="500" spans="1:2" x14ac:dyDescent="0.25">
      <c r="A500" s="2" t="s">
        <v>240</v>
      </c>
    </row>
    <row r="501" spans="1:2" x14ac:dyDescent="0.25">
      <c r="A501" s="2" t="s">
        <v>240</v>
      </c>
    </row>
    <row r="502" spans="1:2" x14ac:dyDescent="0.25">
      <c r="A502" s="2" t="s">
        <v>240</v>
      </c>
    </row>
    <row r="503" spans="1:2" x14ac:dyDescent="0.25">
      <c r="A503" s="2" t="s">
        <v>240</v>
      </c>
    </row>
    <row r="504" spans="1:2" x14ac:dyDescent="0.25">
      <c r="A504" s="2" t="s">
        <v>240</v>
      </c>
    </row>
    <row r="505" spans="1:2" x14ac:dyDescent="0.25">
      <c r="A505" s="2" t="s">
        <v>240</v>
      </c>
    </row>
    <row r="506" spans="1:2" x14ac:dyDescent="0.25">
      <c r="A506" s="2" t="s">
        <v>240</v>
      </c>
    </row>
    <row r="507" spans="1:2" x14ac:dyDescent="0.25">
      <c r="A507" s="2" t="s">
        <v>240</v>
      </c>
    </row>
    <row r="508" spans="1:2" x14ac:dyDescent="0.25">
      <c r="A508" s="2" t="s">
        <v>240</v>
      </c>
      <c r="B508" s="71" t="s">
        <v>237</v>
      </c>
    </row>
    <row r="509" spans="1:2" x14ac:dyDescent="0.25">
      <c r="A509" s="2" t="s">
        <v>240</v>
      </c>
    </row>
    <row r="510" spans="1:2" x14ac:dyDescent="0.25">
      <c r="A510" s="2" t="s">
        <v>240</v>
      </c>
    </row>
    <row r="511" spans="1:2" x14ac:dyDescent="0.25">
      <c r="A511" s="2" t="s">
        <v>240</v>
      </c>
    </row>
    <row r="512" spans="1:2" x14ac:dyDescent="0.25">
      <c r="A512" s="2" t="s">
        <v>240</v>
      </c>
    </row>
    <row r="513" spans="1:2" x14ac:dyDescent="0.25">
      <c r="A513" s="2" t="s">
        <v>240</v>
      </c>
    </row>
    <row r="514" spans="1:2" x14ac:dyDescent="0.25">
      <c r="A514" s="2" t="s">
        <v>240</v>
      </c>
    </row>
    <row r="515" spans="1:2" x14ac:dyDescent="0.25">
      <c r="A515" s="2" t="s">
        <v>240</v>
      </c>
    </row>
    <row r="516" spans="1:2" x14ac:dyDescent="0.25">
      <c r="A516" s="2" t="s">
        <v>240</v>
      </c>
    </row>
    <row r="517" spans="1:2" x14ac:dyDescent="0.25">
      <c r="A517" s="2" t="s">
        <v>240</v>
      </c>
    </row>
    <row r="518" spans="1:2" x14ac:dyDescent="0.25">
      <c r="A518" s="2" t="s">
        <v>240</v>
      </c>
    </row>
    <row r="519" spans="1:2" x14ac:dyDescent="0.25">
      <c r="A519" s="2" t="s">
        <v>240</v>
      </c>
    </row>
    <row r="520" spans="1:2" x14ac:dyDescent="0.25">
      <c r="A520" s="2" t="s">
        <v>240</v>
      </c>
    </row>
    <row r="521" spans="1:2" x14ac:dyDescent="0.25">
      <c r="A521" s="2" t="s">
        <v>240</v>
      </c>
    </row>
    <row r="522" spans="1:2" x14ac:dyDescent="0.25">
      <c r="A522" s="2" t="s">
        <v>240</v>
      </c>
    </row>
    <row r="523" spans="1:2" x14ac:dyDescent="0.25">
      <c r="A523" s="2" t="s">
        <v>240</v>
      </c>
    </row>
    <row r="524" spans="1:2" x14ac:dyDescent="0.25">
      <c r="A524" s="2" t="s">
        <v>240</v>
      </c>
    </row>
    <row r="525" spans="1:2" x14ac:dyDescent="0.25">
      <c r="A525" s="2" t="s">
        <v>240</v>
      </c>
      <c r="B525" s="71" t="s">
        <v>38</v>
      </c>
    </row>
    <row r="526" spans="1:2" x14ac:dyDescent="0.25">
      <c r="A526" s="2" t="s">
        <v>240</v>
      </c>
    </row>
    <row r="527" spans="1:2" x14ac:dyDescent="0.25">
      <c r="A527" s="2" t="s">
        <v>240</v>
      </c>
    </row>
    <row r="528" spans="1:2" x14ac:dyDescent="0.25">
      <c r="A528" s="2" t="s">
        <v>240</v>
      </c>
    </row>
    <row r="529" spans="1:2" x14ac:dyDescent="0.25">
      <c r="A529" s="2" t="s">
        <v>240</v>
      </c>
    </row>
    <row r="530" spans="1:2" x14ac:dyDescent="0.25">
      <c r="A530" s="2" t="s">
        <v>240</v>
      </c>
    </row>
    <row r="531" spans="1:2" x14ac:dyDescent="0.25">
      <c r="A531" s="2" t="s">
        <v>240</v>
      </c>
    </row>
    <row r="532" spans="1:2" x14ac:dyDescent="0.25">
      <c r="A532" s="2" t="s">
        <v>240</v>
      </c>
    </row>
    <row r="533" spans="1:2" x14ac:dyDescent="0.25">
      <c r="A533" s="2" t="s">
        <v>240</v>
      </c>
    </row>
    <row r="534" spans="1:2" x14ac:dyDescent="0.25">
      <c r="A534" s="2" t="s">
        <v>240</v>
      </c>
    </row>
    <row r="535" spans="1:2" x14ac:dyDescent="0.25">
      <c r="A535" s="2" t="s">
        <v>240</v>
      </c>
    </row>
    <row r="536" spans="1:2" x14ac:dyDescent="0.25">
      <c r="A536" s="2" t="s">
        <v>240</v>
      </c>
    </row>
    <row r="537" spans="1:2" x14ac:dyDescent="0.25">
      <c r="A537" s="2" t="s">
        <v>240</v>
      </c>
      <c r="B537" s="71" t="s">
        <v>249</v>
      </c>
    </row>
    <row r="538" spans="1:2" x14ac:dyDescent="0.25">
      <c r="A538" s="2" t="s">
        <v>240</v>
      </c>
    </row>
    <row r="539" spans="1:2" x14ac:dyDescent="0.25">
      <c r="A539" s="2" t="s">
        <v>240</v>
      </c>
    </row>
    <row r="540" spans="1:2" x14ac:dyDescent="0.25">
      <c r="A540" s="2" t="s">
        <v>240</v>
      </c>
    </row>
    <row r="541" spans="1:2" x14ac:dyDescent="0.25">
      <c r="A541" s="2" t="s">
        <v>240</v>
      </c>
    </row>
    <row r="542" spans="1:2" x14ac:dyDescent="0.25">
      <c r="A542" s="2" t="s">
        <v>240</v>
      </c>
    </row>
    <row r="543" spans="1:2" x14ac:dyDescent="0.25">
      <c r="A543" s="2" t="s">
        <v>240</v>
      </c>
    </row>
    <row r="544" spans="1:2" x14ac:dyDescent="0.25">
      <c r="A544" s="2" t="s">
        <v>240</v>
      </c>
    </row>
    <row r="545" spans="1:1" x14ac:dyDescent="0.25">
      <c r="A545" s="2" t="s">
        <v>240</v>
      </c>
    </row>
    <row r="546" spans="1:1" x14ac:dyDescent="0.25">
      <c r="A546" s="2" t="s">
        <v>240</v>
      </c>
    </row>
    <row r="547" spans="1:1" x14ac:dyDescent="0.25">
      <c r="A547" s="2" t="s">
        <v>240</v>
      </c>
    </row>
    <row r="548" spans="1:1" x14ac:dyDescent="0.25">
      <c r="A548" s="2" t="s">
        <v>240</v>
      </c>
    </row>
    <row r="549" spans="1:1" x14ac:dyDescent="0.25">
      <c r="A549" s="2" t="s">
        <v>240</v>
      </c>
    </row>
    <row r="550" spans="1:1" x14ac:dyDescent="0.25">
      <c r="A550" s="2" t="s">
        <v>240</v>
      </c>
    </row>
    <row r="551" spans="1:1" x14ac:dyDescent="0.25">
      <c r="A551" s="2" t="s">
        <v>240</v>
      </c>
    </row>
    <row r="552" spans="1:1" x14ac:dyDescent="0.25">
      <c r="A552" s="2" t="s">
        <v>240</v>
      </c>
    </row>
    <row r="553" spans="1:1" x14ac:dyDescent="0.25">
      <c r="A553" s="2" t="s">
        <v>240</v>
      </c>
    </row>
    <row r="554" spans="1:1" x14ac:dyDescent="0.25">
      <c r="A554" s="2" t="s">
        <v>240</v>
      </c>
    </row>
    <row r="555" spans="1:1" x14ac:dyDescent="0.25">
      <c r="A555" s="2" t="s">
        <v>240</v>
      </c>
    </row>
    <row r="556" spans="1:1" x14ac:dyDescent="0.25">
      <c r="A556" s="2" t="s">
        <v>240</v>
      </c>
    </row>
    <row r="557" spans="1:1" x14ac:dyDescent="0.25">
      <c r="A557" s="2" t="s">
        <v>240</v>
      </c>
    </row>
    <row r="558" spans="1:1" x14ac:dyDescent="0.25">
      <c r="A558" s="2" t="s">
        <v>240</v>
      </c>
    </row>
    <row r="559" spans="1:1" x14ac:dyDescent="0.25">
      <c r="A559" s="2" t="s">
        <v>240</v>
      </c>
    </row>
    <row r="560" spans="1:1" x14ac:dyDescent="0.25">
      <c r="A560" s="2" t="s">
        <v>240</v>
      </c>
    </row>
    <row r="561" spans="1:2" x14ac:dyDescent="0.25">
      <c r="A561" s="2" t="s">
        <v>240</v>
      </c>
    </row>
    <row r="562" spans="1:2" x14ac:dyDescent="0.25">
      <c r="A562" s="2" t="s">
        <v>240</v>
      </c>
    </row>
    <row r="563" spans="1:2" x14ac:dyDescent="0.25">
      <c r="A563" s="2" t="s">
        <v>240</v>
      </c>
    </row>
    <row r="564" spans="1:2" x14ac:dyDescent="0.25">
      <c r="A564" s="2" t="s">
        <v>240</v>
      </c>
    </row>
    <row r="565" spans="1:2" x14ac:dyDescent="0.25">
      <c r="A565" s="2" t="s">
        <v>240</v>
      </c>
    </row>
    <row r="566" spans="1:2" x14ac:dyDescent="0.25">
      <c r="A566" s="2" t="s">
        <v>240</v>
      </c>
    </row>
    <row r="567" spans="1:2" x14ac:dyDescent="0.25">
      <c r="A567" s="2" t="s">
        <v>240</v>
      </c>
    </row>
    <row r="568" spans="1:2" x14ac:dyDescent="0.25">
      <c r="A568" s="2" t="s">
        <v>240</v>
      </c>
    </row>
    <row r="569" spans="1:2" x14ac:dyDescent="0.25">
      <c r="A569" s="2" t="s">
        <v>240</v>
      </c>
    </row>
    <row r="570" spans="1:2" x14ac:dyDescent="0.25">
      <c r="A570" s="2" t="s">
        <v>240</v>
      </c>
    </row>
    <row r="571" spans="1:2" x14ac:dyDescent="0.25">
      <c r="A571" s="2" t="s">
        <v>240</v>
      </c>
    </row>
    <row r="572" spans="1:2" x14ac:dyDescent="0.25">
      <c r="A572" s="2" t="s">
        <v>240</v>
      </c>
      <c r="B572" s="71" t="s">
        <v>241</v>
      </c>
    </row>
    <row r="573" spans="1:2" x14ac:dyDescent="0.25">
      <c r="A573" s="2" t="s">
        <v>240</v>
      </c>
    </row>
    <row r="574" spans="1:2" x14ac:dyDescent="0.25">
      <c r="A574" s="2" t="s">
        <v>240</v>
      </c>
    </row>
    <row r="575" spans="1:2" x14ac:dyDescent="0.25">
      <c r="A575" s="2" t="s">
        <v>240</v>
      </c>
    </row>
    <row r="576" spans="1:2" x14ac:dyDescent="0.25">
      <c r="A576" s="2" t="s">
        <v>240</v>
      </c>
    </row>
    <row r="577" spans="1:1" x14ac:dyDescent="0.25">
      <c r="A577" s="2" t="s">
        <v>240</v>
      </c>
    </row>
    <row r="578" spans="1:1" x14ac:dyDescent="0.25">
      <c r="A578" s="2" t="s">
        <v>240</v>
      </c>
    </row>
    <row r="579" spans="1:1" x14ac:dyDescent="0.25">
      <c r="A579" s="2" t="s">
        <v>240</v>
      </c>
    </row>
    <row r="580" spans="1:1" x14ac:dyDescent="0.25">
      <c r="A580" s="2" t="s">
        <v>240</v>
      </c>
    </row>
    <row r="581" spans="1:1" x14ac:dyDescent="0.25">
      <c r="A581" s="2" t="s">
        <v>240</v>
      </c>
    </row>
    <row r="582" spans="1:1" x14ac:dyDescent="0.25">
      <c r="A582" s="2" t="s">
        <v>240</v>
      </c>
    </row>
    <row r="583" spans="1:1" x14ac:dyDescent="0.25">
      <c r="A583" s="2" t="s">
        <v>240</v>
      </c>
    </row>
    <row r="584" spans="1:1" x14ac:dyDescent="0.25">
      <c r="A584" s="2" t="s">
        <v>240</v>
      </c>
    </row>
    <row r="585" spans="1:1" x14ac:dyDescent="0.25">
      <c r="A585" s="2" t="s">
        <v>240</v>
      </c>
    </row>
    <row r="586" spans="1:1" x14ac:dyDescent="0.25">
      <c r="A586" s="2" t="s">
        <v>240</v>
      </c>
    </row>
    <row r="587" spans="1:1" x14ac:dyDescent="0.25">
      <c r="A587" s="2" t="s">
        <v>240</v>
      </c>
    </row>
    <row r="588" spans="1:1" x14ac:dyDescent="0.25">
      <c r="A588" s="2" t="s">
        <v>240</v>
      </c>
    </row>
    <row r="589" spans="1:1" x14ac:dyDescent="0.25">
      <c r="A589" s="2" t="s">
        <v>240</v>
      </c>
    </row>
    <row r="590" spans="1:1" x14ac:dyDescent="0.25">
      <c r="A590" s="2" t="s">
        <v>240</v>
      </c>
    </row>
    <row r="591" spans="1:1" x14ac:dyDescent="0.25">
      <c r="A591" s="2" t="s">
        <v>240</v>
      </c>
    </row>
    <row r="592" spans="1:1" x14ac:dyDescent="0.25">
      <c r="A592" s="2" t="s">
        <v>240</v>
      </c>
    </row>
    <row r="593" spans="1:2" x14ac:dyDescent="0.25">
      <c r="A593" s="2"/>
    </row>
    <row r="594" spans="1:2" x14ac:dyDescent="0.25">
      <c r="A594" s="2"/>
    </row>
    <row r="595" spans="1:2" x14ac:dyDescent="0.25">
      <c r="A595" s="2" t="s">
        <v>246</v>
      </c>
      <c r="B595" t="s">
        <v>251</v>
      </c>
    </row>
    <row r="596" spans="1:2" x14ac:dyDescent="0.25">
      <c r="A596" s="2" t="s">
        <v>246</v>
      </c>
      <c r="B596" s="71" t="s">
        <v>238</v>
      </c>
    </row>
    <row r="597" spans="1:2" x14ac:dyDescent="0.25">
      <c r="A597" s="2" t="s">
        <v>246</v>
      </c>
    </row>
    <row r="598" spans="1:2" x14ac:dyDescent="0.25">
      <c r="A598" s="2" t="s">
        <v>246</v>
      </c>
    </row>
    <row r="599" spans="1:2" x14ac:dyDescent="0.25">
      <c r="A599" s="2" t="s">
        <v>246</v>
      </c>
    </row>
    <row r="600" spans="1:2" x14ac:dyDescent="0.25">
      <c r="A600" s="2" t="s">
        <v>246</v>
      </c>
    </row>
    <row r="601" spans="1:2" x14ac:dyDescent="0.25">
      <c r="A601" s="2" t="s">
        <v>246</v>
      </c>
    </row>
    <row r="602" spans="1:2" x14ac:dyDescent="0.25">
      <c r="A602" s="2" t="s">
        <v>246</v>
      </c>
    </row>
    <row r="603" spans="1:2" x14ac:dyDescent="0.25">
      <c r="A603" s="2" t="s">
        <v>246</v>
      </c>
    </row>
    <row r="604" spans="1:2" x14ac:dyDescent="0.25">
      <c r="A604" s="2" t="s">
        <v>246</v>
      </c>
    </row>
    <row r="605" spans="1:2" x14ac:dyDescent="0.25">
      <c r="A605" s="2" t="s">
        <v>246</v>
      </c>
    </row>
    <row r="606" spans="1:2" x14ac:dyDescent="0.25">
      <c r="A606" s="2" t="s">
        <v>246</v>
      </c>
    </row>
    <row r="607" spans="1:2" x14ac:dyDescent="0.25">
      <c r="A607" s="2" t="s">
        <v>246</v>
      </c>
    </row>
    <row r="608" spans="1:2" x14ac:dyDescent="0.25">
      <c r="A608" s="2" t="s">
        <v>246</v>
      </c>
    </row>
    <row r="609" spans="1:1" x14ac:dyDescent="0.25">
      <c r="A609" s="2" t="s">
        <v>246</v>
      </c>
    </row>
    <row r="610" spans="1:1" x14ac:dyDescent="0.25">
      <c r="A610" s="2" t="s">
        <v>246</v>
      </c>
    </row>
    <row r="611" spans="1:1" x14ac:dyDescent="0.25">
      <c r="A611" s="2" t="s">
        <v>246</v>
      </c>
    </row>
    <row r="612" spans="1:1" x14ac:dyDescent="0.25">
      <c r="A612" s="2" t="s">
        <v>246</v>
      </c>
    </row>
    <row r="613" spans="1:1" x14ac:dyDescent="0.25">
      <c r="A613" s="2" t="s">
        <v>246</v>
      </c>
    </row>
    <row r="614" spans="1:1" x14ac:dyDescent="0.25">
      <c r="A614" s="2" t="s">
        <v>246</v>
      </c>
    </row>
    <row r="615" spans="1:1" x14ac:dyDescent="0.25">
      <c r="A615" s="2" t="s">
        <v>246</v>
      </c>
    </row>
    <row r="616" spans="1:1" x14ac:dyDescent="0.25">
      <c r="A616" s="2" t="s">
        <v>246</v>
      </c>
    </row>
    <row r="617" spans="1:1" x14ac:dyDescent="0.25">
      <c r="A617" s="2" t="s">
        <v>246</v>
      </c>
    </row>
    <row r="618" spans="1:1" x14ac:dyDescent="0.25">
      <c r="A618" s="2" t="s">
        <v>246</v>
      </c>
    </row>
    <row r="619" spans="1:1" x14ac:dyDescent="0.25">
      <c r="A619" s="2" t="s">
        <v>246</v>
      </c>
    </row>
    <row r="620" spans="1:1" x14ac:dyDescent="0.25">
      <c r="A620" s="2" t="s">
        <v>246</v>
      </c>
    </row>
    <row r="621" spans="1:1" x14ac:dyDescent="0.25">
      <c r="A621" s="2" t="s">
        <v>246</v>
      </c>
    </row>
    <row r="622" spans="1:1" x14ac:dyDescent="0.25">
      <c r="A622" s="2" t="s">
        <v>246</v>
      </c>
    </row>
    <row r="623" spans="1:1" x14ac:dyDescent="0.25">
      <c r="A623" s="2" t="s">
        <v>246</v>
      </c>
    </row>
    <row r="624" spans="1:1" x14ac:dyDescent="0.25">
      <c r="A624" s="2" t="s">
        <v>246</v>
      </c>
    </row>
    <row r="625" spans="1:2" x14ac:dyDescent="0.25">
      <c r="A625" s="2" t="s">
        <v>246</v>
      </c>
    </row>
    <row r="626" spans="1:2" x14ac:dyDescent="0.25">
      <c r="A626" s="2" t="s">
        <v>246</v>
      </c>
    </row>
    <row r="627" spans="1:2" x14ac:dyDescent="0.25">
      <c r="A627" s="2" t="s">
        <v>246</v>
      </c>
    </row>
    <row r="628" spans="1:2" x14ac:dyDescent="0.25">
      <c r="A628" s="2" t="s">
        <v>246</v>
      </c>
    </row>
    <row r="629" spans="1:2" x14ac:dyDescent="0.25">
      <c r="A629" s="2" t="s">
        <v>246</v>
      </c>
    </row>
    <row r="630" spans="1:2" x14ac:dyDescent="0.25">
      <c r="A630" s="2" t="s">
        <v>246</v>
      </c>
    </row>
    <row r="631" spans="1:2" x14ac:dyDescent="0.25">
      <c r="A631" s="2" t="s">
        <v>246</v>
      </c>
    </row>
    <row r="632" spans="1:2" x14ac:dyDescent="0.25">
      <c r="A632" s="2" t="s">
        <v>246</v>
      </c>
    </row>
    <row r="633" spans="1:2" x14ac:dyDescent="0.25">
      <c r="A633" s="2" t="s">
        <v>246</v>
      </c>
    </row>
    <row r="634" spans="1:2" x14ac:dyDescent="0.25">
      <c r="A634" s="2" t="s">
        <v>246</v>
      </c>
      <c r="B634" s="71" t="s">
        <v>248</v>
      </c>
    </row>
    <row r="635" spans="1:2" x14ac:dyDescent="0.25">
      <c r="A635" s="2" t="s">
        <v>246</v>
      </c>
    </row>
    <row r="636" spans="1:2" x14ac:dyDescent="0.25">
      <c r="A636" s="2" t="s">
        <v>246</v>
      </c>
    </row>
    <row r="637" spans="1:2" x14ac:dyDescent="0.25">
      <c r="A637" s="2" t="s">
        <v>246</v>
      </c>
    </row>
    <row r="638" spans="1:2" x14ac:dyDescent="0.25">
      <c r="A638" s="2" t="s">
        <v>246</v>
      </c>
    </row>
    <row r="639" spans="1:2" x14ac:dyDescent="0.25">
      <c r="A639" s="2" t="s">
        <v>246</v>
      </c>
    </row>
    <row r="640" spans="1:2" x14ac:dyDescent="0.25">
      <c r="A640" s="2" t="s">
        <v>246</v>
      </c>
    </row>
    <row r="641" spans="1:1" x14ac:dyDescent="0.25">
      <c r="A641" s="2" t="s">
        <v>246</v>
      </c>
    </row>
    <row r="642" spans="1:1" x14ac:dyDescent="0.25">
      <c r="A642" s="2" t="s">
        <v>246</v>
      </c>
    </row>
    <row r="643" spans="1:1" x14ac:dyDescent="0.25">
      <c r="A643" s="2" t="s">
        <v>246</v>
      </c>
    </row>
    <row r="644" spans="1:1" x14ac:dyDescent="0.25">
      <c r="A644" s="2" t="s">
        <v>246</v>
      </c>
    </row>
    <row r="645" spans="1:1" x14ac:dyDescent="0.25">
      <c r="A645" s="2" t="s">
        <v>246</v>
      </c>
    </row>
    <row r="646" spans="1:1" x14ac:dyDescent="0.25">
      <c r="A646" s="2" t="s">
        <v>246</v>
      </c>
    </row>
    <row r="647" spans="1:1" x14ac:dyDescent="0.25">
      <c r="A647" s="2" t="s">
        <v>246</v>
      </c>
    </row>
    <row r="648" spans="1:1" x14ac:dyDescent="0.25">
      <c r="A648" s="2" t="s">
        <v>246</v>
      </c>
    </row>
    <row r="649" spans="1:1" x14ac:dyDescent="0.25">
      <c r="A649" s="2" t="s">
        <v>246</v>
      </c>
    </row>
    <row r="650" spans="1:1" x14ac:dyDescent="0.25">
      <c r="A650" s="2" t="s">
        <v>246</v>
      </c>
    </row>
    <row r="651" spans="1:1" x14ac:dyDescent="0.25">
      <c r="A651" s="2" t="s">
        <v>246</v>
      </c>
    </row>
    <row r="652" spans="1:1" x14ac:dyDescent="0.25">
      <c r="A652" s="2" t="s">
        <v>246</v>
      </c>
    </row>
    <row r="653" spans="1:1" x14ac:dyDescent="0.25">
      <c r="A653" s="2" t="s">
        <v>246</v>
      </c>
    </row>
    <row r="654" spans="1:1" x14ac:dyDescent="0.25">
      <c r="A654" s="2" t="s">
        <v>246</v>
      </c>
    </row>
    <row r="655" spans="1:1" x14ac:dyDescent="0.25">
      <c r="A655" s="2" t="s">
        <v>246</v>
      </c>
    </row>
    <row r="656" spans="1:1" x14ac:dyDescent="0.25">
      <c r="A656" s="2" t="s">
        <v>246</v>
      </c>
    </row>
    <row r="657" spans="1:2" x14ac:dyDescent="0.25">
      <c r="A657" s="2" t="s">
        <v>246</v>
      </c>
    </row>
    <row r="658" spans="1:2" x14ac:dyDescent="0.25">
      <c r="A658" s="2" t="s">
        <v>246</v>
      </c>
    </row>
    <row r="659" spans="1:2" x14ac:dyDescent="0.25">
      <c r="A659" s="2" t="s">
        <v>246</v>
      </c>
    </row>
    <row r="660" spans="1:2" x14ac:dyDescent="0.25">
      <c r="A660" s="2" t="s">
        <v>246</v>
      </c>
    </row>
    <row r="661" spans="1:2" x14ac:dyDescent="0.25">
      <c r="A661" s="2" t="s">
        <v>246</v>
      </c>
    </row>
    <row r="662" spans="1:2" x14ac:dyDescent="0.25">
      <c r="A662" s="2" t="s">
        <v>246</v>
      </c>
      <c r="B662" s="71" t="s">
        <v>247</v>
      </c>
    </row>
    <row r="663" spans="1:2" x14ac:dyDescent="0.25">
      <c r="A663" s="2" t="s">
        <v>246</v>
      </c>
    </row>
    <row r="664" spans="1:2" x14ac:dyDescent="0.25">
      <c r="A664" s="2" t="s">
        <v>246</v>
      </c>
    </row>
    <row r="665" spans="1:2" x14ac:dyDescent="0.25">
      <c r="A665" s="2" t="s">
        <v>246</v>
      </c>
      <c r="B665" t="s">
        <v>247</v>
      </c>
    </row>
    <row r="666" spans="1:2" x14ac:dyDescent="0.25">
      <c r="A666" s="2" t="s">
        <v>246</v>
      </c>
    </row>
    <row r="667" spans="1:2" x14ac:dyDescent="0.25">
      <c r="A667" s="2" t="s">
        <v>246</v>
      </c>
    </row>
    <row r="668" spans="1:2" x14ac:dyDescent="0.25">
      <c r="A668" s="2" t="s">
        <v>246</v>
      </c>
    </row>
    <row r="669" spans="1:2" x14ac:dyDescent="0.25">
      <c r="A669" s="2" t="s">
        <v>246</v>
      </c>
    </row>
    <row r="670" spans="1:2" x14ac:dyDescent="0.25">
      <c r="A670" s="2" t="s">
        <v>246</v>
      </c>
    </row>
    <row r="671" spans="1:2" x14ac:dyDescent="0.25">
      <c r="A671" s="2" t="s">
        <v>246</v>
      </c>
    </row>
    <row r="672" spans="1:2" x14ac:dyDescent="0.25">
      <c r="A672" s="2" t="s">
        <v>246</v>
      </c>
    </row>
    <row r="673" spans="1:2" x14ac:dyDescent="0.25">
      <c r="A673" s="2" t="s">
        <v>246</v>
      </c>
    </row>
    <row r="674" spans="1:2" x14ac:dyDescent="0.25">
      <c r="A674" s="2" t="s">
        <v>246</v>
      </c>
    </row>
    <row r="675" spans="1:2" x14ac:dyDescent="0.25">
      <c r="A675" s="2" t="s">
        <v>246</v>
      </c>
    </row>
    <row r="676" spans="1:2" x14ac:dyDescent="0.25">
      <c r="A676" s="2" t="s">
        <v>246</v>
      </c>
    </row>
    <row r="677" spans="1:2" x14ac:dyDescent="0.25">
      <c r="A677" s="2" t="s">
        <v>246</v>
      </c>
    </row>
    <row r="678" spans="1:2" x14ac:dyDescent="0.25">
      <c r="A678" s="2" t="s">
        <v>246</v>
      </c>
    </row>
    <row r="679" spans="1:2" x14ac:dyDescent="0.25">
      <c r="A679" s="2" t="s">
        <v>246</v>
      </c>
    </row>
    <row r="680" spans="1:2" x14ac:dyDescent="0.25">
      <c r="A680" s="2" t="s">
        <v>246</v>
      </c>
    </row>
    <row r="681" spans="1:2" x14ac:dyDescent="0.25">
      <c r="A681" s="2" t="s">
        <v>246</v>
      </c>
      <c r="B681" s="71" t="s">
        <v>239</v>
      </c>
    </row>
    <row r="682" spans="1:2" x14ac:dyDescent="0.25">
      <c r="A682" s="2" t="s">
        <v>246</v>
      </c>
    </row>
    <row r="683" spans="1:2" x14ac:dyDescent="0.25">
      <c r="A683" s="2" t="s">
        <v>246</v>
      </c>
    </row>
    <row r="684" spans="1:2" x14ac:dyDescent="0.25">
      <c r="A684" s="2" t="s">
        <v>246</v>
      </c>
    </row>
    <row r="685" spans="1:2" x14ac:dyDescent="0.25">
      <c r="A685" s="2" t="s">
        <v>246</v>
      </c>
    </row>
    <row r="686" spans="1:2" x14ac:dyDescent="0.25">
      <c r="A686" s="2" t="s">
        <v>246</v>
      </c>
    </row>
    <row r="687" spans="1:2" x14ac:dyDescent="0.25">
      <c r="A687" s="2" t="s">
        <v>246</v>
      </c>
    </row>
    <row r="688" spans="1:2" x14ac:dyDescent="0.25">
      <c r="A688" s="2" t="s">
        <v>246</v>
      </c>
    </row>
    <row r="689" spans="1:1" x14ac:dyDescent="0.25">
      <c r="A689" s="2" t="s">
        <v>246</v>
      </c>
    </row>
    <row r="690" spans="1:1" x14ac:dyDescent="0.25">
      <c r="A690" s="2" t="s">
        <v>246</v>
      </c>
    </row>
    <row r="691" spans="1:1" x14ac:dyDescent="0.25">
      <c r="A691" s="2" t="s">
        <v>246</v>
      </c>
    </row>
    <row r="692" spans="1:1" x14ac:dyDescent="0.25">
      <c r="A692" s="2" t="s">
        <v>246</v>
      </c>
    </row>
    <row r="693" spans="1:1" x14ac:dyDescent="0.25">
      <c r="A693" s="2" t="s">
        <v>246</v>
      </c>
    </row>
    <row r="694" spans="1:1" x14ac:dyDescent="0.25">
      <c r="A694" s="2" t="s">
        <v>246</v>
      </c>
    </row>
    <row r="695" spans="1:1" x14ac:dyDescent="0.25">
      <c r="A695" s="2" t="s">
        <v>246</v>
      </c>
    </row>
    <row r="696" spans="1:1" x14ac:dyDescent="0.25">
      <c r="A696" s="2" t="s">
        <v>246</v>
      </c>
    </row>
    <row r="697" spans="1:1" x14ac:dyDescent="0.25">
      <c r="A697" s="2" t="s">
        <v>246</v>
      </c>
    </row>
    <row r="698" spans="1:1" x14ac:dyDescent="0.25">
      <c r="A698" s="2" t="s">
        <v>246</v>
      </c>
    </row>
    <row r="699" spans="1:1" x14ac:dyDescent="0.25">
      <c r="A699" s="2" t="s">
        <v>246</v>
      </c>
    </row>
    <row r="700" spans="1:1" x14ac:dyDescent="0.25">
      <c r="A700" s="2" t="s">
        <v>246</v>
      </c>
    </row>
    <row r="701" spans="1:1" x14ac:dyDescent="0.25">
      <c r="A701" s="2" t="s">
        <v>246</v>
      </c>
    </row>
    <row r="702" spans="1:1" x14ac:dyDescent="0.25">
      <c r="A702" s="2" t="s">
        <v>246</v>
      </c>
    </row>
    <row r="703" spans="1:1" x14ac:dyDescent="0.25">
      <c r="A703" s="2" t="s">
        <v>246</v>
      </c>
    </row>
    <row r="704" spans="1:1" x14ac:dyDescent="0.25">
      <c r="A704" s="2" t="s">
        <v>246</v>
      </c>
    </row>
    <row r="705" spans="1:3" x14ac:dyDescent="0.25">
      <c r="A705" s="2" t="s">
        <v>246</v>
      </c>
    </row>
    <row r="706" spans="1:3" x14ac:dyDescent="0.25">
      <c r="A706" s="2" t="s">
        <v>246</v>
      </c>
    </row>
    <row r="707" spans="1:3" x14ac:dyDescent="0.25">
      <c r="A707" s="2" t="s">
        <v>246</v>
      </c>
    </row>
    <row r="708" spans="1:3" x14ac:dyDescent="0.25">
      <c r="A708" s="2" t="s">
        <v>246</v>
      </c>
    </row>
    <row r="709" spans="1:3" x14ac:dyDescent="0.25">
      <c r="A709" s="2" t="s">
        <v>246</v>
      </c>
    </row>
    <row r="710" spans="1:3" x14ac:dyDescent="0.25">
      <c r="A710" s="2" t="s">
        <v>246</v>
      </c>
    </row>
    <row r="711" spans="1:3" x14ac:dyDescent="0.25">
      <c r="A711" s="2" t="s">
        <v>246</v>
      </c>
    </row>
    <row r="712" spans="1:3" x14ac:dyDescent="0.25">
      <c r="A712" s="2" t="s">
        <v>246</v>
      </c>
    </row>
    <row r="713" spans="1:3" x14ac:dyDescent="0.25">
      <c r="A713" s="2" t="s">
        <v>246</v>
      </c>
    </row>
    <row r="714" spans="1:3" x14ac:dyDescent="0.25">
      <c r="A714" s="2" t="s">
        <v>246</v>
      </c>
    </row>
    <row r="715" spans="1:3" x14ac:dyDescent="0.25">
      <c r="A715" s="2"/>
    </row>
    <row r="716" spans="1:3" x14ac:dyDescent="0.25">
      <c r="A716" s="2"/>
    </row>
    <row r="717" spans="1:3" x14ac:dyDescent="0.25">
      <c r="A717" s="2" t="s">
        <v>326</v>
      </c>
      <c r="B717" t="s">
        <v>327</v>
      </c>
    </row>
    <row r="718" spans="1:3" x14ac:dyDescent="0.25">
      <c r="A718" s="2" t="s">
        <v>326</v>
      </c>
      <c r="B718" t="s">
        <v>386</v>
      </c>
    </row>
    <row r="719" spans="1:3" x14ac:dyDescent="0.25">
      <c r="A719" s="2" t="s">
        <v>326</v>
      </c>
    </row>
    <row r="720" spans="1:3" x14ac:dyDescent="0.25">
      <c r="A720" s="2" t="s">
        <v>326</v>
      </c>
      <c r="B720" s="77"/>
      <c r="C720" s="77"/>
    </row>
    <row r="721" spans="1:1" x14ac:dyDescent="0.25">
      <c r="A721" s="2" t="s">
        <v>326</v>
      </c>
    </row>
    <row r="722" spans="1:1" x14ac:dyDescent="0.25">
      <c r="A722" s="2" t="s">
        <v>326</v>
      </c>
    </row>
    <row r="723" spans="1:1" x14ac:dyDescent="0.25">
      <c r="A723" s="2" t="s">
        <v>326</v>
      </c>
    </row>
    <row r="724" spans="1:1" x14ac:dyDescent="0.25">
      <c r="A724" s="2" t="s">
        <v>326</v>
      </c>
    </row>
    <row r="725" spans="1:1" x14ac:dyDescent="0.25">
      <c r="A725" s="2" t="s">
        <v>326</v>
      </c>
    </row>
    <row r="726" spans="1:1" x14ac:dyDescent="0.25">
      <c r="A726" s="2" t="s">
        <v>326</v>
      </c>
    </row>
    <row r="727" spans="1:1" x14ac:dyDescent="0.25">
      <c r="A727" s="2" t="s">
        <v>326</v>
      </c>
    </row>
    <row r="728" spans="1:1" x14ac:dyDescent="0.25">
      <c r="A728" s="2" t="s">
        <v>326</v>
      </c>
    </row>
    <row r="729" spans="1:1" x14ac:dyDescent="0.25">
      <c r="A729" s="2" t="s">
        <v>326</v>
      </c>
    </row>
    <row r="730" spans="1:1" x14ac:dyDescent="0.25">
      <c r="A730" s="2" t="s">
        <v>326</v>
      </c>
    </row>
    <row r="731" spans="1:1" x14ac:dyDescent="0.25">
      <c r="A731" s="2" t="s">
        <v>326</v>
      </c>
    </row>
    <row r="732" spans="1:1" x14ac:dyDescent="0.25">
      <c r="A732" s="2" t="s">
        <v>326</v>
      </c>
    </row>
    <row r="733" spans="1:1" x14ac:dyDescent="0.25">
      <c r="A733" s="2" t="s">
        <v>326</v>
      </c>
    </row>
    <row r="734" spans="1:1" x14ac:dyDescent="0.25">
      <c r="A734" s="2" t="s">
        <v>326</v>
      </c>
    </row>
    <row r="735" spans="1:1" x14ac:dyDescent="0.25">
      <c r="A735" s="2" t="s">
        <v>326</v>
      </c>
    </row>
    <row r="736" spans="1:1" x14ac:dyDescent="0.25">
      <c r="A736" s="2" t="s">
        <v>326</v>
      </c>
    </row>
    <row r="737" spans="1:1" x14ac:dyDescent="0.25">
      <c r="A737" s="2" t="s">
        <v>326</v>
      </c>
    </row>
    <row r="738" spans="1:1" x14ac:dyDescent="0.25">
      <c r="A738" s="2" t="s">
        <v>326</v>
      </c>
    </row>
    <row r="739" spans="1:1" x14ac:dyDescent="0.25">
      <c r="A739" s="2" t="s">
        <v>326</v>
      </c>
    </row>
    <row r="740" spans="1:1" x14ac:dyDescent="0.25">
      <c r="A740" s="2" t="s">
        <v>326</v>
      </c>
    </row>
    <row r="741" spans="1:1" x14ac:dyDescent="0.25">
      <c r="A741" s="2" t="s">
        <v>326</v>
      </c>
    </row>
    <row r="742" spans="1:1" x14ac:dyDescent="0.25">
      <c r="A742" s="2" t="s">
        <v>326</v>
      </c>
    </row>
    <row r="743" spans="1:1" x14ac:dyDescent="0.25">
      <c r="A743" s="2" t="s">
        <v>326</v>
      </c>
    </row>
    <row r="744" spans="1:1" x14ac:dyDescent="0.25">
      <c r="A744" s="2" t="s">
        <v>326</v>
      </c>
    </row>
    <row r="745" spans="1:1" x14ac:dyDescent="0.25">
      <c r="A745" s="2" t="s">
        <v>326</v>
      </c>
    </row>
    <row r="746" spans="1:1" x14ac:dyDescent="0.25">
      <c r="A746" s="2" t="s">
        <v>326</v>
      </c>
    </row>
    <row r="747" spans="1:1" x14ac:dyDescent="0.25">
      <c r="A747" s="2" t="s">
        <v>326</v>
      </c>
    </row>
    <row r="748" spans="1:1" x14ac:dyDescent="0.25">
      <c r="A748" s="2" t="s">
        <v>326</v>
      </c>
    </row>
    <row r="749" spans="1:1" x14ac:dyDescent="0.25">
      <c r="A749" s="2" t="s">
        <v>326</v>
      </c>
    </row>
    <row r="750" spans="1:1" x14ac:dyDescent="0.25">
      <c r="A750" s="2" t="s">
        <v>326</v>
      </c>
    </row>
    <row r="751" spans="1:1" x14ac:dyDescent="0.25">
      <c r="A751" s="2" t="s">
        <v>326</v>
      </c>
    </row>
    <row r="752" spans="1:1" x14ac:dyDescent="0.25">
      <c r="A752" s="2" t="s">
        <v>326</v>
      </c>
    </row>
    <row r="753" spans="1:2" x14ac:dyDescent="0.25">
      <c r="A753" s="2" t="s">
        <v>326</v>
      </c>
    </row>
    <row r="754" spans="1:2" x14ac:dyDescent="0.25">
      <c r="A754" s="2" t="s">
        <v>326</v>
      </c>
    </row>
    <row r="755" spans="1:2" x14ac:dyDescent="0.25">
      <c r="A755" s="2" t="s">
        <v>326</v>
      </c>
    </row>
    <row r="756" spans="1:2" x14ac:dyDescent="0.25">
      <c r="A756" s="2" t="s">
        <v>326</v>
      </c>
    </row>
    <row r="757" spans="1:2" x14ac:dyDescent="0.25">
      <c r="A757" s="2" t="s">
        <v>326</v>
      </c>
    </row>
    <row r="758" spans="1:2" x14ac:dyDescent="0.25">
      <c r="A758" s="2" t="s">
        <v>326</v>
      </c>
    </row>
    <row r="759" spans="1:2" x14ac:dyDescent="0.25">
      <c r="A759" s="2" t="s">
        <v>326</v>
      </c>
    </row>
    <row r="760" spans="1:2" x14ac:dyDescent="0.25">
      <c r="A760" s="2" t="s">
        <v>326</v>
      </c>
    </row>
    <row r="761" spans="1:2" x14ac:dyDescent="0.25">
      <c r="A761" s="2" t="s">
        <v>326</v>
      </c>
    </row>
    <row r="762" spans="1:2" x14ac:dyDescent="0.25">
      <c r="A762" s="2" t="s">
        <v>326</v>
      </c>
    </row>
    <row r="763" spans="1:2" x14ac:dyDescent="0.25">
      <c r="A763" s="2" t="s">
        <v>326</v>
      </c>
    </row>
    <row r="764" spans="1:2" x14ac:dyDescent="0.25">
      <c r="A764" s="2" t="s">
        <v>326</v>
      </c>
    </row>
    <row r="765" spans="1:2" x14ac:dyDescent="0.25">
      <c r="A765" s="2" t="s">
        <v>326</v>
      </c>
      <c r="B765" t="s">
        <v>244</v>
      </c>
    </row>
    <row r="766" spans="1:2" x14ac:dyDescent="0.25">
      <c r="A766" s="2" t="s">
        <v>326</v>
      </c>
    </row>
    <row r="767" spans="1:2" x14ac:dyDescent="0.25">
      <c r="A767" s="2" t="s">
        <v>326</v>
      </c>
    </row>
    <row r="768" spans="1:2" x14ac:dyDescent="0.25">
      <c r="A768" s="2" t="s">
        <v>326</v>
      </c>
    </row>
    <row r="769" spans="1:2" x14ac:dyDescent="0.25">
      <c r="A769" s="2" t="s">
        <v>326</v>
      </c>
    </row>
    <row r="770" spans="1:2" x14ac:dyDescent="0.25">
      <c r="A770" s="2" t="s">
        <v>326</v>
      </c>
    </row>
    <row r="771" spans="1:2" x14ac:dyDescent="0.25">
      <c r="A771" s="2" t="s">
        <v>326</v>
      </c>
    </row>
    <row r="772" spans="1:2" x14ac:dyDescent="0.25">
      <c r="A772" s="2" t="s">
        <v>326</v>
      </c>
    </row>
    <row r="773" spans="1:2" x14ac:dyDescent="0.25">
      <c r="A773" s="2" t="s">
        <v>326</v>
      </c>
    </row>
    <row r="774" spans="1:2" x14ac:dyDescent="0.25">
      <c r="A774" s="2" t="s">
        <v>326</v>
      </c>
    </row>
    <row r="775" spans="1:2" x14ac:dyDescent="0.25">
      <c r="A775" s="2" t="s">
        <v>326</v>
      </c>
    </row>
    <row r="776" spans="1:2" x14ac:dyDescent="0.25">
      <c r="A776" s="2" t="s">
        <v>326</v>
      </c>
    </row>
    <row r="777" spans="1:2" x14ac:dyDescent="0.25">
      <c r="A777" s="2" t="s">
        <v>326</v>
      </c>
      <c r="B777" t="s">
        <v>388</v>
      </c>
    </row>
    <row r="778" spans="1:2" x14ac:dyDescent="0.25">
      <c r="A778" s="2" t="s">
        <v>326</v>
      </c>
    </row>
    <row r="779" spans="1:2" x14ac:dyDescent="0.25">
      <c r="A779" s="2" t="s">
        <v>326</v>
      </c>
    </row>
    <row r="780" spans="1:2" x14ac:dyDescent="0.25">
      <c r="A780" s="2" t="s">
        <v>326</v>
      </c>
    </row>
    <row r="781" spans="1:2" x14ac:dyDescent="0.25">
      <c r="A781" s="2" t="s">
        <v>326</v>
      </c>
    </row>
    <row r="782" spans="1:2" x14ac:dyDescent="0.25">
      <c r="A782" s="2" t="s">
        <v>326</v>
      </c>
    </row>
    <row r="783" spans="1:2" x14ac:dyDescent="0.25">
      <c r="A783" s="2" t="s">
        <v>326</v>
      </c>
    </row>
    <row r="784" spans="1:2" x14ac:dyDescent="0.25">
      <c r="A784" s="2" t="s">
        <v>326</v>
      </c>
    </row>
    <row r="785" spans="1:1" x14ac:dyDescent="0.25">
      <c r="A785" s="2" t="s">
        <v>326</v>
      </c>
    </row>
    <row r="786" spans="1:1" x14ac:dyDescent="0.25">
      <c r="A786" s="2" t="s">
        <v>326</v>
      </c>
    </row>
    <row r="787" spans="1:1" x14ac:dyDescent="0.25">
      <c r="A787" s="2" t="s">
        <v>326</v>
      </c>
    </row>
    <row r="788" spans="1:1" x14ac:dyDescent="0.25">
      <c r="A788" s="2" t="s">
        <v>326</v>
      </c>
    </row>
    <row r="789" spans="1:1" x14ac:dyDescent="0.25">
      <c r="A789" s="2" t="s">
        <v>326</v>
      </c>
    </row>
    <row r="790" spans="1:1" x14ac:dyDescent="0.25">
      <c r="A790" s="2" t="s">
        <v>326</v>
      </c>
    </row>
    <row r="791" spans="1:1" x14ac:dyDescent="0.25">
      <c r="A791" s="2" t="s">
        <v>326</v>
      </c>
    </row>
    <row r="792" spans="1:1" x14ac:dyDescent="0.25">
      <c r="A792" s="2" t="s">
        <v>326</v>
      </c>
    </row>
    <row r="793" spans="1:1" x14ac:dyDescent="0.25">
      <c r="A793" s="2" t="s">
        <v>326</v>
      </c>
    </row>
    <row r="794" spans="1:1" x14ac:dyDescent="0.25">
      <c r="A794" s="2" t="s">
        <v>326</v>
      </c>
    </row>
    <row r="795" spans="1:1" x14ac:dyDescent="0.25">
      <c r="A795" s="2" t="s">
        <v>326</v>
      </c>
    </row>
    <row r="796" spans="1:1" x14ac:dyDescent="0.25">
      <c r="A796" s="2" t="s">
        <v>326</v>
      </c>
    </row>
    <row r="797" spans="1:1" x14ac:dyDescent="0.25">
      <c r="A797" s="2" t="s">
        <v>326</v>
      </c>
    </row>
    <row r="798" spans="1:1" x14ac:dyDescent="0.25">
      <c r="A798" s="2" t="s">
        <v>326</v>
      </c>
    </row>
    <row r="799" spans="1:1" x14ac:dyDescent="0.25">
      <c r="A799" s="2" t="s">
        <v>326</v>
      </c>
    </row>
    <row r="800" spans="1:1" x14ac:dyDescent="0.25">
      <c r="A800" s="2" t="s">
        <v>326</v>
      </c>
    </row>
    <row r="801" spans="1:2" x14ac:dyDescent="0.25">
      <c r="A801" s="2" t="s">
        <v>326</v>
      </c>
    </row>
    <row r="802" spans="1:2" x14ac:dyDescent="0.25">
      <c r="A802" s="2" t="s">
        <v>326</v>
      </c>
    </row>
    <row r="803" spans="1:2" x14ac:dyDescent="0.25">
      <c r="A803" s="2" t="s">
        <v>326</v>
      </c>
    </row>
    <row r="804" spans="1:2" x14ac:dyDescent="0.25">
      <c r="A804" s="2" t="s">
        <v>326</v>
      </c>
    </row>
    <row r="805" spans="1:2" x14ac:dyDescent="0.25">
      <c r="A805" s="2" t="s">
        <v>326</v>
      </c>
    </row>
    <row r="806" spans="1:2" x14ac:dyDescent="0.25">
      <c r="A806" s="2" t="s">
        <v>326</v>
      </c>
    </row>
    <row r="807" spans="1:2" x14ac:dyDescent="0.25">
      <c r="A807" s="2" t="s">
        <v>326</v>
      </c>
    </row>
    <row r="808" spans="1:2" x14ac:dyDescent="0.25">
      <c r="A808" s="2" t="s">
        <v>326</v>
      </c>
      <c r="B808" t="s">
        <v>385</v>
      </c>
    </row>
    <row r="809" spans="1:2" x14ac:dyDescent="0.25">
      <c r="A809" s="2" t="s">
        <v>326</v>
      </c>
    </row>
    <row r="810" spans="1:2" x14ac:dyDescent="0.25">
      <c r="A810" s="2" t="s">
        <v>326</v>
      </c>
    </row>
    <row r="811" spans="1:2" x14ac:dyDescent="0.25">
      <c r="A811" s="2" t="s">
        <v>326</v>
      </c>
    </row>
    <row r="812" spans="1:2" x14ac:dyDescent="0.25">
      <c r="A812" s="2" t="s">
        <v>326</v>
      </c>
    </row>
    <row r="813" spans="1:2" x14ac:dyDescent="0.25">
      <c r="A813" s="2" t="s">
        <v>326</v>
      </c>
    </row>
    <row r="814" spans="1:2" x14ac:dyDescent="0.25">
      <c r="A814" s="2" t="s">
        <v>326</v>
      </c>
    </row>
    <row r="815" spans="1:2" x14ac:dyDescent="0.25">
      <c r="A815" s="2" t="s">
        <v>326</v>
      </c>
    </row>
    <row r="816" spans="1:2" x14ac:dyDescent="0.25">
      <c r="A816" s="2" t="s">
        <v>326</v>
      </c>
    </row>
    <row r="817" spans="1:2" x14ac:dyDescent="0.25">
      <c r="A817" s="2" t="s">
        <v>326</v>
      </c>
    </row>
    <row r="818" spans="1:2" x14ac:dyDescent="0.25">
      <c r="A818" s="2" t="s">
        <v>326</v>
      </c>
    </row>
    <row r="819" spans="1:2" x14ac:dyDescent="0.25">
      <c r="A819" s="2" t="s">
        <v>326</v>
      </c>
    </row>
    <row r="820" spans="1:2" x14ac:dyDescent="0.25">
      <c r="A820" s="2" t="s">
        <v>326</v>
      </c>
    </row>
    <row r="821" spans="1:2" x14ac:dyDescent="0.25">
      <c r="A821" s="2" t="s">
        <v>326</v>
      </c>
    </row>
    <row r="822" spans="1:2" x14ac:dyDescent="0.25">
      <c r="A822" s="2" t="s">
        <v>326</v>
      </c>
    </row>
    <row r="823" spans="1:2" x14ac:dyDescent="0.25">
      <c r="A823" s="2" t="s">
        <v>326</v>
      </c>
      <c r="B823" t="s">
        <v>387</v>
      </c>
    </row>
    <row r="824" spans="1:2" x14ac:dyDescent="0.25">
      <c r="A824" s="2" t="s">
        <v>326</v>
      </c>
    </row>
    <row r="825" spans="1:2" x14ac:dyDescent="0.25">
      <c r="A825" s="2" t="s">
        <v>326</v>
      </c>
    </row>
    <row r="826" spans="1:2" x14ac:dyDescent="0.25">
      <c r="A826" s="2" t="s">
        <v>326</v>
      </c>
    </row>
    <row r="827" spans="1:2" x14ac:dyDescent="0.25">
      <c r="A827" s="2" t="s">
        <v>326</v>
      </c>
    </row>
    <row r="828" spans="1:2" x14ac:dyDescent="0.25">
      <c r="A828" s="2" t="s">
        <v>326</v>
      </c>
    </row>
    <row r="829" spans="1:2" x14ac:dyDescent="0.25">
      <c r="A829" s="2" t="s">
        <v>326</v>
      </c>
    </row>
    <row r="830" spans="1:2" x14ac:dyDescent="0.25">
      <c r="A830" s="2" t="s">
        <v>326</v>
      </c>
    </row>
    <row r="831" spans="1:2" x14ac:dyDescent="0.25">
      <c r="A831" s="2" t="s">
        <v>326</v>
      </c>
    </row>
    <row r="832" spans="1:2" x14ac:dyDescent="0.25">
      <c r="A832" s="2" t="s">
        <v>326</v>
      </c>
    </row>
    <row r="833" spans="1:1" x14ac:dyDescent="0.25">
      <c r="A833" s="2" t="s">
        <v>326</v>
      </c>
    </row>
    <row r="834" spans="1:1" x14ac:dyDescent="0.25">
      <c r="A834" s="2" t="s">
        <v>326</v>
      </c>
    </row>
    <row r="835" spans="1:1" x14ac:dyDescent="0.25">
      <c r="A835" s="2" t="s">
        <v>326</v>
      </c>
    </row>
    <row r="836" spans="1:1" x14ac:dyDescent="0.25">
      <c r="A836" s="2" t="s">
        <v>326</v>
      </c>
    </row>
    <row r="837" spans="1:1" x14ac:dyDescent="0.25">
      <c r="A837" s="2" t="s">
        <v>326</v>
      </c>
    </row>
    <row r="838" spans="1:1" x14ac:dyDescent="0.25">
      <c r="A838" s="2" t="s">
        <v>326</v>
      </c>
    </row>
    <row r="839" spans="1:1" x14ac:dyDescent="0.25">
      <c r="A839" s="2" t="s">
        <v>326</v>
      </c>
    </row>
    <row r="840" spans="1:1" x14ac:dyDescent="0.25">
      <c r="A840" s="2" t="s">
        <v>326</v>
      </c>
    </row>
    <row r="841" spans="1:1" x14ac:dyDescent="0.25">
      <c r="A841" s="2" t="s">
        <v>326</v>
      </c>
    </row>
    <row r="842" spans="1:1" x14ac:dyDescent="0.25">
      <c r="A842" s="2" t="s">
        <v>326</v>
      </c>
    </row>
    <row r="843" spans="1:1" x14ac:dyDescent="0.25">
      <c r="A843" s="2" t="s">
        <v>326</v>
      </c>
    </row>
    <row r="844" spans="1:1" x14ac:dyDescent="0.25">
      <c r="A844" s="2" t="s">
        <v>326</v>
      </c>
    </row>
    <row r="845" spans="1:1" x14ac:dyDescent="0.25">
      <c r="A845" s="2" t="s">
        <v>326</v>
      </c>
    </row>
    <row r="846" spans="1:1" x14ac:dyDescent="0.25">
      <c r="A846" s="2" t="s">
        <v>326</v>
      </c>
    </row>
    <row r="847" spans="1:1" x14ac:dyDescent="0.25">
      <c r="A847" s="2" t="s">
        <v>326</v>
      </c>
    </row>
    <row r="848" spans="1:1" x14ac:dyDescent="0.25">
      <c r="A848" s="2" t="s">
        <v>326</v>
      </c>
    </row>
    <row r="849" spans="1:2" x14ac:dyDescent="0.25">
      <c r="A849" s="2" t="s">
        <v>326</v>
      </c>
    </row>
    <row r="850" spans="1:2" x14ac:dyDescent="0.25">
      <c r="A850" s="2" t="s">
        <v>326</v>
      </c>
    </row>
    <row r="851" spans="1:2" x14ac:dyDescent="0.25">
      <c r="A851" s="2" t="s">
        <v>326</v>
      </c>
    </row>
    <row r="852" spans="1:2" x14ac:dyDescent="0.25">
      <c r="A852" s="2" t="s">
        <v>326</v>
      </c>
    </row>
    <row r="853" spans="1:2" x14ac:dyDescent="0.25">
      <c r="A853" s="2" t="s">
        <v>326</v>
      </c>
      <c r="B853" t="s">
        <v>385</v>
      </c>
    </row>
    <row r="854" spans="1:2" x14ac:dyDescent="0.25">
      <c r="A854" s="2" t="s">
        <v>326</v>
      </c>
    </row>
    <row r="855" spans="1:2" x14ac:dyDescent="0.25">
      <c r="A855" s="2" t="s">
        <v>326</v>
      </c>
    </row>
    <row r="856" spans="1:2" x14ac:dyDescent="0.25">
      <c r="A856" s="2" t="s">
        <v>326</v>
      </c>
    </row>
    <row r="857" spans="1:2" x14ac:dyDescent="0.25">
      <c r="A857" s="2" t="s">
        <v>326</v>
      </c>
    </row>
    <row r="858" spans="1:2" x14ac:dyDescent="0.25">
      <c r="A858" s="2" t="s">
        <v>326</v>
      </c>
    </row>
    <row r="859" spans="1:2" x14ac:dyDescent="0.25">
      <c r="A859" s="2" t="s">
        <v>326</v>
      </c>
    </row>
    <row r="860" spans="1:2" x14ac:dyDescent="0.25">
      <c r="A860" s="2" t="s">
        <v>326</v>
      </c>
    </row>
    <row r="861" spans="1:2" x14ac:dyDescent="0.25">
      <c r="A861" s="2" t="s">
        <v>326</v>
      </c>
    </row>
    <row r="862" spans="1:2" x14ac:dyDescent="0.25">
      <c r="A862" s="2" t="s">
        <v>326</v>
      </c>
    </row>
    <row r="863" spans="1:2" x14ac:dyDescent="0.25">
      <c r="A863" s="2" t="s">
        <v>326</v>
      </c>
    </row>
    <row r="864" spans="1:2" x14ac:dyDescent="0.25">
      <c r="A864" s="2" t="s">
        <v>326</v>
      </c>
    </row>
    <row r="865" spans="1:1" x14ac:dyDescent="0.25">
      <c r="A865" s="2" t="s">
        <v>326</v>
      </c>
    </row>
    <row r="866" spans="1:1" x14ac:dyDescent="0.25">
      <c r="A866" s="2" t="s">
        <v>326</v>
      </c>
    </row>
    <row r="867" spans="1:1" x14ac:dyDescent="0.25">
      <c r="A867" s="2" t="s">
        <v>326</v>
      </c>
    </row>
    <row r="868" spans="1:1" x14ac:dyDescent="0.25">
      <c r="A868" s="2" t="s">
        <v>326</v>
      </c>
    </row>
    <row r="869" spans="1:1" x14ac:dyDescent="0.25">
      <c r="A869" s="2" t="s">
        <v>326</v>
      </c>
    </row>
    <row r="870" spans="1:1" x14ac:dyDescent="0.25">
      <c r="A870" s="2" t="s">
        <v>326</v>
      </c>
    </row>
    <row r="871" spans="1:1" x14ac:dyDescent="0.25">
      <c r="A871" s="2" t="s">
        <v>326</v>
      </c>
    </row>
    <row r="872" spans="1:1" x14ac:dyDescent="0.25">
      <c r="A872" s="2" t="s">
        <v>326</v>
      </c>
    </row>
    <row r="873" spans="1:1" x14ac:dyDescent="0.25">
      <c r="A873" s="2" t="s">
        <v>326</v>
      </c>
    </row>
    <row r="874" spans="1:1" x14ac:dyDescent="0.25">
      <c r="A874" s="2" t="s">
        <v>326</v>
      </c>
    </row>
    <row r="875" spans="1:1" x14ac:dyDescent="0.25">
      <c r="A875" s="2" t="s">
        <v>326</v>
      </c>
    </row>
    <row r="876" spans="1:1" x14ac:dyDescent="0.25">
      <c r="A876" s="2" t="s">
        <v>326</v>
      </c>
    </row>
    <row r="877" spans="1:1" x14ac:dyDescent="0.25">
      <c r="A877" s="2" t="s">
        <v>326</v>
      </c>
    </row>
    <row r="878" spans="1:1" x14ac:dyDescent="0.25">
      <c r="A878" s="2" t="s">
        <v>326</v>
      </c>
    </row>
    <row r="879" spans="1:1" x14ac:dyDescent="0.25">
      <c r="A879" s="2" t="s">
        <v>326</v>
      </c>
    </row>
    <row r="880" spans="1:1" x14ac:dyDescent="0.25">
      <c r="A880" s="2" t="s">
        <v>326</v>
      </c>
    </row>
    <row r="881" spans="1:1" x14ac:dyDescent="0.25">
      <c r="A881" s="2" t="s">
        <v>326</v>
      </c>
    </row>
    <row r="882" spans="1:1" x14ac:dyDescent="0.25">
      <c r="A882" s="2" t="s">
        <v>326</v>
      </c>
    </row>
    <row r="883" spans="1:1" x14ac:dyDescent="0.25">
      <c r="A883" s="2" t="s">
        <v>326</v>
      </c>
    </row>
    <row r="884" spans="1:1" x14ac:dyDescent="0.25">
      <c r="A884" s="2" t="s">
        <v>326</v>
      </c>
    </row>
    <row r="885" spans="1:1" x14ac:dyDescent="0.25">
      <c r="A885" s="2" t="s">
        <v>326</v>
      </c>
    </row>
    <row r="886" spans="1:1" x14ac:dyDescent="0.25">
      <c r="A886" s="2" t="s">
        <v>326</v>
      </c>
    </row>
    <row r="887" spans="1:1" x14ac:dyDescent="0.25">
      <c r="A887" s="2" t="s">
        <v>326</v>
      </c>
    </row>
    <row r="888" spans="1:1" x14ac:dyDescent="0.25">
      <c r="A888" s="2" t="s">
        <v>326</v>
      </c>
    </row>
    <row r="889" spans="1:1" x14ac:dyDescent="0.25">
      <c r="A889" s="2" t="s">
        <v>326</v>
      </c>
    </row>
    <row r="890" spans="1:1" x14ac:dyDescent="0.25">
      <c r="A890" s="2" t="s">
        <v>326</v>
      </c>
    </row>
    <row r="891" spans="1:1" x14ac:dyDescent="0.25">
      <c r="A891" s="2" t="s">
        <v>326</v>
      </c>
    </row>
    <row r="892" spans="1:1" x14ac:dyDescent="0.25">
      <c r="A892" s="2" t="s">
        <v>326</v>
      </c>
    </row>
    <row r="893" spans="1:1" x14ac:dyDescent="0.25">
      <c r="A893" s="2" t="s">
        <v>326</v>
      </c>
    </row>
    <row r="894" spans="1:1" x14ac:dyDescent="0.25">
      <c r="A894" s="2" t="s">
        <v>326</v>
      </c>
    </row>
    <row r="895" spans="1:1" x14ac:dyDescent="0.25">
      <c r="A895" s="2" t="s">
        <v>326</v>
      </c>
    </row>
    <row r="896" spans="1:1" x14ac:dyDescent="0.25">
      <c r="A896" s="2" t="s">
        <v>326</v>
      </c>
    </row>
    <row r="897" spans="1:1" x14ac:dyDescent="0.25">
      <c r="A897" s="2" t="s">
        <v>326</v>
      </c>
    </row>
    <row r="898" spans="1:1" x14ac:dyDescent="0.25">
      <c r="A898" s="2" t="s">
        <v>326</v>
      </c>
    </row>
    <row r="899" spans="1:1" x14ac:dyDescent="0.25">
      <c r="A899" s="2" t="s">
        <v>326</v>
      </c>
    </row>
    <row r="900" spans="1:1" x14ac:dyDescent="0.25">
      <c r="A900" s="2" t="s">
        <v>326</v>
      </c>
    </row>
    <row r="901" spans="1:1" x14ac:dyDescent="0.25">
      <c r="A901" s="2" t="s">
        <v>326</v>
      </c>
    </row>
    <row r="902" spans="1:1" x14ac:dyDescent="0.25">
      <c r="A902" s="2" t="s">
        <v>326</v>
      </c>
    </row>
    <row r="903" spans="1:1" x14ac:dyDescent="0.25">
      <c r="A903" s="2" t="s">
        <v>326</v>
      </c>
    </row>
    <row r="904" spans="1:1" x14ac:dyDescent="0.25">
      <c r="A904" s="2" t="s">
        <v>326</v>
      </c>
    </row>
    <row r="905" spans="1:1" x14ac:dyDescent="0.25">
      <c r="A905" s="2" t="s">
        <v>326</v>
      </c>
    </row>
    <row r="906" spans="1:1" x14ac:dyDescent="0.25">
      <c r="A906" s="2" t="s">
        <v>326</v>
      </c>
    </row>
    <row r="907" spans="1:1" x14ac:dyDescent="0.25">
      <c r="A907" s="2" t="s">
        <v>326</v>
      </c>
    </row>
    <row r="908" spans="1:1" x14ac:dyDescent="0.25">
      <c r="A908" s="2" t="s">
        <v>326</v>
      </c>
    </row>
    <row r="909" spans="1:1" x14ac:dyDescent="0.25">
      <c r="A909" s="2" t="s">
        <v>326</v>
      </c>
    </row>
    <row r="910" spans="1:1" x14ac:dyDescent="0.25">
      <c r="A910" s="2" t="s">
        <v>326</v>
      </c>
    </row>
    <row r="911" spans="1:1" x14ac:dyDescent="0.25">
      <c r="A911" s="2" t="s">
        <v>326</v>
      </c>
    </row>
    <row r="912" spans="1:1" x14ac:dyDescent="0.25">
      <c r="A912" s="2" t="s">
        <v>326</v>
      </c>
    </row>
    <row r="913" spans="1:1" x14ac:dyDescent="0.25">
      <c r="A913" s="2" t="s">
        <v>326</v>
      </c>
    </row>
    <row r="914" spans="1:1" x14ac:dyDescent="0.25">
      <c r="A914" s="2" t="s">
        <v>326</v>
      </c>
    </row>
    <row r="915" spans="1:1" x14ac:dyDescent="0.25">
      <c r="A915" s="2" t="s">
        <v>326</v>
      </c>
    </row>
    <row r="916" spans="1:1" x14ac:dyDescent="0.25">
      <c r="A916" s="2" t="s">
        <v>326</v>
      </c>
    </row>
    <row r="917" spans="1:1" x14ac:dyDescent="0.25">
      <c r="A917" s="2" t="s">
        <v>326</v>
      </c>
    </row>
    <row r="918" spans="1:1" x14ac:dyDescent="0.25">
      <c r="A918" s="2" t="s">
        <v>326</v>
      </c>
    </row>
    <row r="919" spans="1:1" x14ac:dyDescent="0.25">
      <c r="A919" s="2" t="s">
        <v>326</v>
      </c>
    </row>
    <row r="920" spans="1:1" x14ac:dyDescent="0.25">
      <c r="A920" s="2" t="s">
        <v>326</v>
      </c>
    </row>
    <row r="921" spans="1:1" x14ac:dyDescent="0.25">
      <c r="A921" s="2" t="s">
        <v>326</v>
      </c>
    </row>
    <row r="922" spans="1:1" x14ac:dyDescent="0.25">
      <c r="A922" s="2" t="s">
        <v>326</v>
      </c>
    </row>
    <row r="923" spans="1:1" x14ac:dyDescent="0.25">
      <c r="A923" s="2" t="s">
        <v>326</v>
      </c>
    </row>
    <row r="924" spans="1:1" x14ac:dyDescent="0.25">
      <c r="A924" s="2" t="s">
        <v>326</v>
      </c>
    </row>
    <row r="925" spans="1:1" x14ac:dyDescent="0.25">
      <c r="A925" s="2" t="s">
        <v>326</v>
      </c>
    </row>
    <row r="926" spans="1:1" x14ac:dyDescent="0.25">
      <c r="A926" s="2" t="s">
        <v>326</v>
      </c>
    </row>
    <row r="927" spans="1:1" x14ac:dyDescent="0.25">
      <c r="A927" s="2" t="s">
        <v>326</v>
      </c>
    </row>
    <row r="928" spans="1:1" x14ac:dyDescent="0.25">
      <c r="A928" s="2" t="s">
        <v>326</v>
      </c>
    </row>
    <row r="929" spans="1:1" x14ac:dyDescent="0.25">
      <c r="A929" s="2" t="s">
        <v>326</v>
      </c>
    </row>
    <row r="930" spans="1:1" x14ac:dyDescent="0.25">
      <c r="A930" s="2" t="s">
        <v>326</v>
      </c>
    </row>
    <row r="931" spans="1:1" x14ac:dyDescent="0.25">
      <c r="A931" s="2" t="s">
        <v>326</v>
      </c>
    </row>
    <row r="932" spans="1:1" x14ac:dyDescent="0.25">
      <c r="A932" s="2" t="s">
        <v>326</v>
      </c>
    </row>
    <row r="933" spans="1:1" x14ac:dyDescent="0.25">
      <c r="A933" s="2" t="s">
        <v>326</v>
      </c>
    </row>
    <row r="934" spans="1:1" x14ac:dyDescent="0.25">
      <c r="A934" s="2" t="s">
        <v>326</v>
      </c>
    </row>
    <row r="935" spans="1:1" x14ac:dyDescent="0.25">
      <c r="A935" s="2" t="s">
        <v>326</v>
      </c>
    </row>
    <row r="936" spans="1:1" x14ac:dyDescent="0.25">
      <c r="A936" s="2" t="s">
        <v>326</v>
      </c>
    </row>
    <row r="937" spans="1:1" x14ac:dyDescent="0.25">
      <c r="A937" s="2" t="s">
        <v>326</v>
      </c>
    </row>
    <row r="938" spans="1:1" x14ac:dyDescent="0.25">
      <c r="A938" s="2" t="s">
        <v>326</v>
      </c>
    </row>
    <row r="939" spans="1:1" x14ac:dyDescent="0.25">
      <c r="A939" s="2" t="s">
        <v>326</v>
      </c>
    </row>
    <row r="940" spans="1:1" x14ac:dyDescent="0.25">
      <c r="A940" s="2" t="s">
        <v>326</v>
      </c>
    </row>
    <row r="941" spans="1:1" x14ac:dyDescent="0.25">
      <c r="A941" s="2" t="s">
        <v>326</v>
      </c>
    </row>
    <row r="942" spans="1:1" x14ac:dyDescent="0.25">
      <c r="A942" s="2" t="s">
        <v>326</v>
      </c>
    </row>
    <row r="943" spans="1:1" x14ac:dyDescent="0.25">
      <c r="A943" s="2" t="s">
        <v>326</v>
      </c>
    </row>
    <row r="944" spans="1:1" x14ac:dyDescent="0.25">
      <c r="A944" s="2" t="s">
        <v>326</v>
      </c>
    </row>
    <row r="945" spans="1:2" x14ac:dyDescent="0.25">
      <c r="A945" s="2" t="s">
        <v>326</v>
      </c>
    </row>
    <row r="946" spans="1:2" x14ac:dyDescent="0.25">
      <c r="A946" s="2" t="s">
        <v>326</v>
      </c>
    </row>
    <row r="947" spans="1:2" x14ac:dyDescent="0.25">
      <c r="A947" s="2" t="s">
        <v>326</v>
      </c>
    </row>
    <row r="948" spans="1:2" x14ac:dyDescent="0.25">
      <c r="A948" s="2"/>
    </row>
    <row r="949" spans="1:2" x14ac:dyDescent="0.25">
      <c r="A949" s="2"/>
    </row>
    <row r="950" spans="1:2" x14ac:dyDescent="0.25">
      <c r="A950" s="2"/>
    </row>
    <row r="951" spans="1:2" x14ac:dyDescent="0.25">
      <c r="A951" s="2" t="s">
        <v>280</v>
      </c>
      <c r="B951" t="s">
        <v>281</v>
      </c>
    </row>
    <row r="952" spans="1:2" x14ac:dyDescent="0.25">
      <c r="A952" s="2" t="s">
        <v>280</v>
      </c>
      <c r="B952" s="71" t="s">
        <v>238</v>
      </c>
    </row>
    <row r="953" spans="1:2" x14ac:dyDescent="0.25">
      <c r="A953" s="2" t="s">
        <v>280</v>
      </c>
      <c r="B953" t="s">
        <v>282</v>
      </c>
    </row>
    <row r="954" spans="1:2" x14ac:dyDescent="0.25">
      <c r="A954" s="2" t="s">
        <v>280</v>
      </c>
      <c r="B954" t="s">
        <v>282</v>
      </c>
    </row>
    <row r="955" spans="1:2" x14ac:dyDescent="0.25">
      <c r="A955" s="2" t="s">
        <v>280</v>
      </c>
      <c r="B955" t="s">
        <v>282</v>
      </c>
    </row>
    <row r="956" spans="1:2" x14ac:dyDescent="0.25">
      <c r="A956" s="2" t="s">
        <v>280</v>
      </c>
      <c r="B956" t="s">
        <v>282</v>
      </c>
    </row>
    <row r="957" spans="1:2" x14ac:dyDescent="0.25">
      <c r="A957" s="2" t="s">
        <v>280</v>
      </c>
      <c r="B957" t="s">
        <v>282</v>
      </c>
    </row>
    <row r="958" spans="1:2" x14ac:dyDescent="0.25">
      <c r="A958" s="2" t="s">
        <v>280</v>
      </c>
      <c r="B958" t="s">
        <v>282</v>
      </c>
    </row>
    <row r="959" spans="1:2" x14ac:dyDescent="0.25">
      <c r="A959" s="2" t="s">
        <v>280</v>
      </c>
      <c r="B959" t="s">
        <v>282</v>
      </c>
    </row>
    <row r="960" spans="1:2" x14ac:dyDescent="0.25">
      <c r="A960" s="2" t="s">
        <v>280</v>
      </c>
      <c r="B960" t="s">
        <v>282</v>
      </c>
    </row>
    <row r="961" spans="1:2" x14ac:dyDescent="0.25">
      <c r="A961" s="2" t="s">
        <v>280</v>
      </c>
      <c r="B961" t="s">
        <v>282</v>
      </c>
    </row>
    <row r="962" spans="1:2" x14ac:dyDescent="0.25">
      <c r="A962" s="2" t="s">
        <v>280</v>
      </c>
      <c r="B962" t="s">
        <v>282</v>
      </c>
    </row>
    <row r="963" spans="1:2" x14ac:dyDescent="0.25">
      <c r="A963" s="2" t="s">
        <v>280</v>
      </c>
      <c r="B963" t="s">
        <v>282</v>
      </c>
    </row>
    <row r="964" spans="1:2" x14ac:dyDescent="0.25">
      <c r="A964" s="2" t="s">
        <v>280</v>
      </c>
      <c r="B964" t="s">
        <v>282</v>
      </c>
    </row>
    <row r="965" spans="1:2" x14ac:dyDescent="0.25">
      <c r="A965" s="2" t="s">
        <v>280</v>
      </c>
    </row>
    <row r="966" spans="1:2" x14ac:dyDescent="0.25">
      <c r="A966" s="2" t="s">
        <v>280</v>
      </c>
      <c r="B966" t="s">
        <v>283</v>
      </c>
    </row>
    <row r="967" spans="1:2" x14ac:dyDescent="0.25">
      <c r="A967" s="2" t="s">
        <v>280</v>
      </c>
      <c r="B967" t="s">
        <v>283</v>
      </c>
    </row>
    <row r="968" spans="1:2" x14ac:dyDescent="0.25">
      <c r="A968" s="2" t="s">
        <v>280</v>
      </c>
      <c r="B968" t="s">
        <v>283</v>
      </c>
    </row>
    <row r="969" spans="1:2" x14ac:dyDescent="0.25">
      <c r="A969" s="2" t="s">
        <v>280</v>
      </c>
      <c r="B969" t="s">
        <v>283</v>
      </c>
    </row>
    <row r="970" spans="1:2" x14ac:dyDescent="0.25">
      <c r="A970" s="2" t="s">
        <v>280</v>
      </c>
      <c r="B970" t="s">
        <v>283</v>
      </c>
    </row>
    <row r="971" spans="1:2" x14ac:dyDescent="0.25">
      <c r="A971" s="2" t="s">
        <v>280</v>
      </c>
      <c r="B971" t="s">
        <v>283</v>
      </c>
    </row>
    <row r="972" spans="1:2" x14ac:dyDescent="0.25">
      <c r="A972" s="2" t="s">
        <v>280</v>
      </c>
      <c r="B972" t="s">
        <v>283</v>
      </c>
    </row>
    <row r="973" spans="1:2" x14ac:dyDescent="0.25">
      <c r="A973" s="2" t="s">
        <v>280</v>
      </c>
      <c r="B973" t="s">
        <v>283</v>
      </c>
    </row>
    <row r="974" spans="1:2" x14ac:dyDescent="0.25">
      <c r="A974" s="2" t="s">
        <v>280</v>
      </c>
      <c r="B974" t="s">
        <v>283</v>
      </c>
    </row>
    <row r="975" spans="1:2" x14ac:dyDescent="0.25">
      <c r="A975" s="2" t="s">
        <v>280</v>
      </c>
      <c r="B975" t="s">
        <v>283</v>
      </c>
    </row>
    <row r="976" spans="1:2" x14ac:dyDescent="0.25">
      <c r="A976" s="2" t="s">
        <v>280</v>
      </c>
      <c r="B976" t="s">
        <v>283</v>
      </c>
    </row>
    <row r="977" spans="1:2" x14ac:dyDescent="0.25">
      <c r="A977" s="2" t="s">
        <v>280</v>
      </c>
      <c r="B977" t="s">
        <v>283</v>
      </c>
    </row>
    <row r="978" spans="1:2" x14ac:dyDescent="0.25">
      <c r="A978" s="2" t="s">
        <v>280</v>
      </c>
      <c r="B978" t="s">
        <v>283</v>
      </c>
    </row>
    <row r="979" spans="1:2" x14ac:dyDescent="0.25">
      <c r="A979" s="2" t="s">
        <v>280</v>
      </c>
    </row>
    <row r="980" spans="1:2" x14ac:dyDescent="0.25">
      <c r="A980" s="2" t="s">
        <v>280</v>
      </c>
      <c r="B980" t="s">
        <v>284</v>
      </c>
    </row>
    <row r="981" spans="1:2" x14ac:dyDescent="0.25">
      <c r="A981" s="2" t="s">
        <v>280</v>
      </c>
      <c r="B981" t="s">
        <v>284</v>
      </c>
    </row>
    <row r="982" spans="1:2" x14ac:dyDescent="0.25">
      <c r="A982" s="2" t="s">
        <v>280</v>
      </c>
      <c r="B982" t="s">
        <v>284</v>
      </c>
    </row>
    <row r="983" spans="1:2" x14ac:dyDescent="0.25">
      <c r="A983" s="2" t="s">
        <v>280</v>
      </c>
      <c r="B983" t="s">
        <v>284</v>
      </c>
    </row>
    <row r="984" spans="1:2" x14ac:dyDescent="0.25">
      <c r="A984" s="2" t="s">
        <v>280</v>
      </c>
      <c r="B984" t="s">
        <v>284</v>
      </c>
    </row>
    <row r="985" spans="1:2" x14ac:dyDescent="0.25">
      <c r="A985" s="2" t="s">
        <v>280</v>
      </c>
      <c r="B985" t="s">
        <v>284</v>
      </c>
    </row>
    <row r="986" spans="1:2" x14ac:dyDescent="0.25">
      <c r="A986" s="2" t="s">
        <v>280</v>
      </c>
      <c r="B986" t="s">
        <v>284</v>
      </c>
    </row>
    <row r="987" spans="1:2" x14ac:dyDescent="0.25">
      <c r="A987" s="2" t="s">
        <v>280</v>
      </c>
      <c r="B987" t="s">
        <v>284</v>
      </c>
    </row>
    <row r="988" spans="1:2" x14ac:dyDescent="0.25">
      <c r="A988" s="2" t="s">
        <v>280</v>
      </c>
      <c r="B988" t="s">
        <v>284</v>
      </c>
    </row>
    <row r="989" spans="1:2" x14ac:dyDescent="0.25">
      <c r="A989" s="2" t="s">
        <v>280</v>
      </c>
      <c r="B989" t="s">
        <v>284</v>
      </c>
    </row>
    <row r="990" spans="1:2" x14ac:dyDescent="0.25">
      <c r="A990" s="2" t="s">
        <v>280</v>
      </c>
      <c r="B990" t="s">
        <v>284</v>
      </c>
    </row>
    <row r="991" spans="1:2" x14ac:dyDescent="0.25">
      <c r="A991" s="2" t="s">
        <v>280</v>
      </c>
      <c r="B991" t="s">
        <v>284</v>
      </c>
    </row>
    <row r="992" spans="1:2" x14ac:dyDescent="0.25">
      <c r="A992" s="2" t="s">
        <v>280</v>
      </c>
      <c r="B992" t="s">
        <v>284</v>
      </c>
    </row>
    <row r="993" spans="1:2" x14ac:dyDescent="0.25">
      <c r="A993" s="2" t="s">
        <v>280</v>
      </c>
      <c r="B993" t="s">
        <v>284</v>
      </c>
    </row>
    <row r="994" spans="1:2" x14ac:dyDescent="0.25">
      <c r="A994" s="2" t="s">
        <v>280</v>
      </c>
      <c r="B994" t="s">
        <v>284</v>
      </c>
    </row>
    <row r="995" spans="1:2" x14ac:dyDescent="0.25">
      <c r="A995" s="2" t="s">
        <v>280</v>
      </c>
      <c r="B995" t="s">
        <v>284</v>
      </c>
    </row>
    <row r="996" spans="1:2" x14ac:dyDescent="0.25">
      <c r="A996" s="2" t="s">
        <v>280</v>
      </c>
      <c r="B996" t="s">
        <v>284</v>
      </c>
    </row>
    <row r="997" spans="1:2" x14ac:dyDescent="0.25">
      <c r="A997" s="2" t="s">
        <v>280</v>
      </c>
      <c r="B997" t="s">
        <v>284</v>
      </c>
    </row>
    <row r="998" spans="1:2" x14ac:dyDescent="0.25">
      <c r="A998" s="2" t="s">
        <v>280</v>
      </c>
      <c r="B998" t="s">
        <v>284</v>
      </c>
    </row>
    <row r="999" spans="1:2" x14ac:dyDescent="0.25">
      <c r="A999" s="2" t="s">
        <v>280</v>
      </c>
      <c r="B999" t="s">
        <v>284</v>
      </c>
    </row>
    <row r="1000" spans="1:2" x14ac:dyDescent="0.25">
      <c r="A1000" s="2" t="s">
        <v>280</v>
      </c>
    </row>
    <row r="1001" spans="1:2" x14ac:dyDescent="0.25">
      <c r="A1001" s="2" t="s">
        <v>280</v>
      </c>
      <c r="B1001" s="71" t="s">
        <v>237</v>
      </c>
    </row>
    <row r="1002" spans="1:2" x14ac:dyDescent="0.25">
      <c r="A1002" s="2" t="s">
        <v>280</v>
      </c>
    </row>
    <row r="1003" spans="1:2" x14ac:dyDescent="0.25">
      <c r="A1003" s="2" t="s">
        <v>280</v>
      </c>
    </row>
    <row r="1004" spans="1:2" x14ac:dyDescent="0.25">
      <c r="A1004" s="2" t="s">
        <v>280</v>
      </c>
    </row>
    <row r="1005" spans="1:2" x14ac:dyDescent="0.25">
      <c r="A1005" s="2" t="s">
        <v>280</v>
      </c>
    </row>
    <row r="1006" spans="1:2" x14ac:dyDescent="0.25">
      <c r="A1006" s="2" t="s">
        <v>280</v>
      </c>
    </row>
    <row r="1007" spans="1:2" x14ac:dyDescent="0.25">
      <c r="A1007" s="2" t="s">
        <v>280</v>
      </c>
    </row>
    <row r="1008" spans="1:2" x14ac:dyDescent="0.25">
      <c r="A1008" s="2" t="s">
        <v>280</v>
      </c>
    </row>
    <row r="1009" spans="1:2" x14ac:dyDescent="0.25">
      <c r="A1009" s="2" t="s">
        <v>280</v>
      </c>
    </row>
    <row r="1010" spans="1:2" x14ac:dyDescent="0.25">
      <c r="A1010" s="2" t="s">
        <v>280</v>
      </c>
    </row>
    <row r="1011" spans="1:2" x14ac:dyDescent="0.25">
      <c r="A1011" s="2" t="s">
        <v>280</v>
      </c>
    </row>
    <row r="1012" spans="1:2" x14ac:dyDescent="0.25">
      <c r="A1012" s="2" t="s">
        <v>280</v>
      </c>
    </row>
    <row r="1013" spans="1:2" x14ac:dyDescent="0.25">
      <c r="A1013" s="2" t="s">
        <v>280</v>
      </c>
    </row>
    <row r="1014" spans="1:2" x14ac:dyDescent="0.25">
      <c r="A1014" s="2" t="s">
        <v>280</v>
      </c>
      <c r="B1014" s="71" t="s">
        <v>38</v>
      </c>
    </row>
    <row r="1015" spans="1:2" x14ac:dyDescent="0.25">
      <c r="A1015" s="2" t="s">
        <v>280</v>
      </c>
    </row>
    <row r="1016" spans="1:2" x14ac:dyDescent="0.25">
      <c r="A1016" s="2" t="s">
        <v>280</v>
      </c>
    </row>
    <row r="1017" spans="1:2" x14ac:dyDescent="0.25">
      <c r="A1017" s="2" t="s">
        <v>280</v>
      </c>
    </row>
    <row r="1018" spans="1:2" x14ac:dyDescent="0.25">
      <c r="A1018" s="2" t="s">
        <v>280</v>
      </c>
    </row>
    <row r="1019" spans="1:2" x14ac:dyDescent="0.25">
      <c r="A1019" s="2" t="s">
        <v>280</v>
      </c>
    </row>
    <row r="1020" spans="1:2" x14ac:dyDescent="0.25">
      <c r="A1020" s="2" t="s">
        <v>280</v>
      </c>
    </row>
    <row r="1021" spans="1:2" x14ac:dyDescent="0.25">
      <c r="A1021" s="2" t="s">
        <v>280</v>
      </c>
    </row>
    <row r="1022" spans="1:2" x14ac:dyDescent="0.25">
      <c r="A1022" s="2" t="s">
        <v>280</v>
      </c>
    </row>
    <row r="1023" spans="1:2" x14ac:dyDescent="0.25">
      <c r="A1023" s="2" t="s">
        <v>280</v>
      </c>
    </row>
    <row r="1024" spans="1:2" x14ac:dyDescent="0.25">
      <c r="A1024" s="2" t="s">
        <v>280</v>
      </c>
    </row>
    <row r="1025" spans="1:1" x14ac:dyDescent="0.25">
      <c r="A1025" s="2" t="s">
        <v>280</v>
      </c>
    </row>
    <row r="1026" spans="1:1" x14ac:dyDescent="0.25">
      <c r="A1026" s="2" t="s">
        <v>280</v>
      </c>
    </row>
    <row r="1027" spans="1:1" x14ac:dyDescent="0.25">
      <c r="A1027" s="2" t="s">
        <v>280</v>
      </c>
    </row>
    <row r="1028" spans="1:1" x14ac:dyDescent="0.25">
      <c r="A1028" s="2" t="s">
        <v>280</v>
      </c>
    </row>
    <row r="1029" spans="1:1" x14ac:dyDescent="0.25">
      <c r="A1029" s="2" t="s">
        <v>280</v>
      </c>
    </row>
    <row r="1030" spans="1:1" x14ac:dyDescent="0.25">
      <c r="A1030" s="2" t="s">
        <v>280</v>
      </c>
    </row>
    <row r="1031" spans="1:1" x14ac:dyDescent="0.25">
      <c r="A1031" s="2" t="s">
        <v>280</v>
      </c>
    </row>
    <row r="1032" spans="1:1" x14ac:dyDescent="0.25">
      <c r="A1032" s="2" t="s">
        <v>280</v>
      </c>
    </row>
    <row r="1033" spans="1:1" x14ac:dyDescent="0.25">
      <c r="A1033" s="2" t="s">
        <v>280</v>
      </c>
    </row>
    <row r="1034" spans="1:1" x14ac:dyDescent="0.25">
      <c r="A1034" s="2" t="s">
        <v>280</v>
      </c>
    </row>
    <row r="1035" spans="1:1" x14ac:dyDescent="0.25">
      <c r="A1035" s="2" t="s">
        <v>280</v>
      </c>
    </row>
    <row r="1036" spans="1:1" x14ac:dyDescent="0.25">
      <c r="A1036" s="2" t="s">
        <v>280</v>
      </c>
    </row>
    <row r="1037" spans="1:1" x14ac:dyDescent="0.25">
      <c r="A1037" s="2" t="s">
        <v>280</v>
      </c>
    </row>
    <row r="1038" spans="1:1" x14ac:dyDescent="0.25">
      <c r="A1038" s="2" t="s">
        <v>280</v>
      </c>
    </row>
    <row r="1039" spans="1:1" x14ac:dyDescent="0.25">
      <c r="A1039" s="2" t="s">
        <v>280</v>
      </c>
    </row>
    <row r="1040" spans="1:1" x14ac:dyDescent="0.25">
      <c r="A1040" s="2" t="s">
        <v>280</v>
      </c>
    </row>
    <row r="1041" spans="1:2" x14ac:dyDescent="0.25">
      <c r="A1041" s="2" t="s">
        <v>280</v>
      </c>
    </row>
    <row r="1042" spans="1:2" x14ac:dyDescent="0.25">
      <c r="A1042" s="2" t="s">
        <v>280</v>
      </c>
      <c r="B1042" s="71" t="s">
        <v>287</v>
      </c>
    </row>
    <row r="1043" spans="1:2" x14ac:dyDescent="0.25">
      <c r="A1043" s="2" t="s">
        <v>280</v>
      </c>
    </row>
    <row r="1044" spans="1:2" x14ac:dyDescent="0.25">
      <c r="A1044" s="2" t="s">
        <v>280</v>
      </c>
    </row>
    <row r="1045" spans="1:2" x14ac:dyDescent="0.25">
      <c r="A1045" s="2" t="s">
        <v>280</v>
      </c>
    </row>
    <row r="1046" spans="1:2" x14ac:dyDescent="0.25">
      <c r="A1046" s="2" t="s">
        <v>280</v>
      </c>
    </row>
    <row r="1047" spans="1:2" x14ac:dyDescent="0.25">
      <c r="A1047" s="2" t="s">
        <v>280</v>
      </c>
    </row>
    <row r="1048" spans="1:2" x14ac:dyDescent="0.25">
      <c r="A1048" s="2" t="s">
        <v>280</v>
      </c>
    </row>
    <row r="1049" spans="1:2" x14ac:dyDescent="0.25">
      <c r="A1049" s="2" t="s">
        <v>280</v>
      </c>
    </row>
    <row r="1050" spans="1:2" x14ac:dyDescent="0.25">
      <c r="A1050" s="2" t="s">
        <v>280</v>
      </c>
    </row>
    <row r="1051" spans="1:2" x14ac:dyDescent="0.25">
      <c r="A1051" s="2" t="s">
        <v>280</v>
      </c>
    </row>
    <row r="1052" spans="1:2" x14ac:dyDescent="0.25">
      <c r="A1052" s="2" t="s">
        <v>280</v>
      </c>
    </row>
    <row r="1053" spans="1:2" x14ac:dyDescent="0.25">
      <c r="A1053" s="2" t="s">
        <v>280</v>
      </c>
    </row>
    <row r="1054" spans="1:2" x14ac:dyDescent="0.25">
      <c r="A1054" s="2" t="s">
        <v>280</v>
      </c>
    </row>
    <row r="1055" spans="1:2" x14ac:dyDescent="0.25">
      <c r="A1055" s="2" t="s">
        <v>280</v>
      </c>
    </row>
    <row r="1056" spans="1:2" x14ac:dyDescent="0.25">
      <c r="A1056" s="2" t="s">
        <v>280</v>
      </c>
    </row>
    <row r="1057" spans="1:1" x14ac:dyDescent="0.25">
      <c r="A1057" s="2" t="s">
        <v>280</v>
      </c>
    </row>
    <row r="1058" spans="1:1" x14ac:dyDescent="0.25">
      <c r="A1058" s="2" t="s">
        <v>280</v>
      </c>
    </row>
    <row r="1059" spans="1:1" x14ac:dyDescent="0.25">
      <c r="A1059" s="2" t="s">
        <v>280</v>
      </c>
    </row>
    <row r="1060" spans="1:1" x14ac:dyDescent="0.25">
      <c r="A1060" s="2" t="s">
        <v>280</v>
      </c>
    </row>
    <row r="1061" spans="1:1" x14ac:dyDescent="0.25">
      <c r="A1061" s="2" t="s">
        <v>280</v>
      </c>
    </row>
    <row r="1062" spans="1:1" x14ac:dyDescent="0.25">
      <c r="A1062" s="2" t="s">
        <v>280</v>
      </c>
    </row>
    <row r="1063" spans="1:1" x14ac:dyDescent="0.25">
      <c r="A1063" s="2" t="s">
        <v>280</v>
      </c>
    </row>
    <row r="1064" spans="1:1" x14ac:dyDescent="0.25">
      <c r="A1064" s="2" t="s">
        <v>280</v>
      </c>
    </row>
    <row r="1065" spans="1:1" x14ac:dyDescent="0.25">
      <c r="A1065" s="2" t="s">
        <v>280</v>
      </c>
    </row>
    <row r="1066" spans="1:1" x14ac:dyDescent="0.25">
      <c r="A1066" s="2" t="s">
        <v>280</v>
      </c>
    </row>
    <row r="1067" spans="1:1" x14ac:dyDescent="0.25">
      <c r="A1067" s="2" t="s">
        <v>280</v>
      </c>
    </row>
    <row r="1068" spans="1:1" x14ac:dyDescent="0.25">
      <c r="A1068" s="2" t="s">
        <v>280</v>
      </c>
    </row>
    <row r="1069" spans="1:1" x14ac:dyDescent="0.25">
      <c r="A1069" s="2" t="s">
        <v>280</v>
      </c>
    </row>
    <row r="1070" spans="1:1" x14ac:dyDescent="0.25">
      <c r="A1070" s="2" t="s">
        <v>280</v>
      </c>
    </row>
    <row r="1071" spans="1:1" x14ac:dyDescent="0.25">
      <c r="A1071" s="2" t="s">
        <v>280</v>
      </c>
    </row>
    <row r="1072" spans="1:1" x14ac:dyDescent="0.25">
      <c r="A1072" s="2" t="s">
        <v>280</v>
      </c>
    </row>
    <row r="1073" spans="1:2" x14ac:dyDescent="0.25">
      <c r="A1073" s="2" t="s">
        <v>280</v>
      </c>
    </row>
    <row r="1074" spans="1:2" x14ac:dyDescent="0.25">
      <c r="A1074" s="2" t="s">
        <v>280</v>
      </c>
    </row>
    <row r="1075" spans="1:2" x14ac:dyDescent="0.25">
      <c r="A1075" s="2" t="s">
        <v>280</v>
      </c>
    </row>
    <row r="1076" spans="1:2" x14ac:dyDescent="0.25">
      <c r="A1076" s="2" t="s">
        <v>280</v>
      </c>
    </row>
    <row r="1077" spans="1:2" x14ac:dyDescent="0.25">
      <c r="A1077" s="2" t="s">
        <v>280</v>
      </c>
    </row>
    <row r="1078" spans="1:2" x14ac:dyDescent="0.25">
      <c r="A1078" s="2" t="s">
        <v>280</v>
      </c>
    </row>
    <row r="1079" spans="1:2" x14ac:dyDescent="0.25">
      <c r="A1079" s="2" t="s">
        <v>280</v>
      </c>
    </row>
    <row r="1080" spans="1:2" x14ac:dyDescent="0.25">
      <c r="A1080" s="2" t="s">
        <v>280</v>
      </c>
    </row>
    <row r="1081" spans="1:2" x14ac:dyDescent="0.25">
      <c r="A1081" s="2" t="s">
        <v>280</v>
      </c>
    </row>
    <row r="1082" spans="1:2" x14ac:dyDescent="0.25">
      <c r="A1082" s="2" t="s">
        <v>280</v>
      </c>
    </row>
    <row r="1083" spans="1:2" x14ac:dyDescent="0.25">
      <c r="A1083" s="2" t="s">
        <v>280</v>
      </c>
    </row>
    <row r="1084" spans="1:2" x14ac:dyDescent="0.25">
      <c r="A1084" s="2" t="s">
        <v>280</v>
      </c>
      <c r="B1084" s="71" t="s">
        <v>241</v>
      </c>
    </row>
    <row r="1085" spans="1:2" x14ac:dyDescent="0.25">
      <c r="A1085" s="2" t="s">
        <v>280</v>
      </c>
      <c r="B1085" t="s">
        <v>285</v>
      </c>
    </row>
    <row r="1086" spans="1:2" x14ac:dyDescent="0.25">
      <c r="A1086" s="2" t="s">
        <v>280</v>
      </c>
      <c r="B1086" t="s">
        <v>285</v>
      </c>
    </row>
    <row r="1087" spans="1:2" x14ac:dyDescent="0.25">
      <c r="A1087" s="2" t="s">
        <v>280</v>
      </c>
      <c r="B1087" t="s">
        <v>285</v>
      </c>
    </row>
    <row r="1088" spans="1:2" x14ac:dyDescent="0.25">
      <c r="A1088" s="2" t="s">
        <v>280</v>
      </c>
      <c r="B1088" t="s">
        <v>285</v>
      </c>
    </row>
    <row r="1089" spans="1:2" x14ac:dyDescent="0.25">
      <c r="A1089" s="2" t="s">
        <v>280</v>
      </c>
      <c r="B1089" t="s">
        <v>285</v>
      </c>
    </row>
    <row r="1090" spans="1:2" x14ac:dyDescent="0.25">
      <c r="A1090" s="2" t="s">
        <v>280</v>
      </c>
      <c r="B1090" t="s">
        <v>285</v>
      </c>
    </row>
    <row r="1091" spans="1:2" x14ac:dyDescent="0.25">
      <c r="A1091" s="2" t="s">
        <v>280</v>
      </c>
      <c r="B1091" t="s">
        <v>285</v>
      </c>
    </row>
    <row r="1092" spans="1:2" x14ac:dyDescent="0.25">
      <c r="A1092" s="2" t="s">
        <v>280</v>
      </c>
      <c r="B1092" t="s">
        <v>285</v>
      </c>
    </row>
    <row r="1093" spans="1:2" x14ac:dyDescent="0.25">
      <c r="A1093" s="2" t="s">
        <v>280</v>
      </c>
      <c r="B1093" t="s">
        <v>285</v>
      </c>
    </row>
    <row r="1094" spans="1:2" x14ac:dyDescent="0.25">
      <c r="A1094" s="2" t="s">
        <v>280</v>
      </c>
      <c r="B1094" t="s">
        <v>285</v>
      </c>
    </row>
    <row r="1095" spans="1:2" x14ac:dyDescent="0.25">
      <c r="A1095" s="2" t="s">
        <v>280</v>
      </c>
      <c r="B1095" t="s">
        <v>285</v>
      </c>
    </row>
    <row r="1096" spans="1:2" x14ac:dyDescent="0.25">
      <c r="A1096" s="2" t="s">
        <v>280</v>
      </c>
      <c r="B1096" t="s">
        <v>285</v>
      </c>
    </row>
    <row r="1097" spans="1:2" x14ac:dyDescent="0.25">
      <c r="A1097" s="2" t="s">
        <v>280</v>
      </c>
    </row>
    <row r="1098" spans="1:2" x14ac:dyDescent="0.25">
      <c r="A1098" s="2" t="s">
        <v>280</v>
      </c>
      <c r="B1098" t="s">
        <v>286</v>
      </c>
    </row>
    <row r="1099" spans="1:2" x14ac:dyDescent="0.25">
      <c r="A1099" s="2" t="s">
        <v>280</v>
      </c>
      <c r="B1099" t="s">
        <v>286</v>
      </c>
    </row>
    <row r="1100" spans="1:2" x14ac:dyDescent="0.25">
      <c r="A1100" s="2" t="s">
        <v>280</v>
      </c>
      <c r="B1100" t="s">
        <v>286</v>
      </c>
    </row>
    <row r="1101" spans="1:2" x14ac:dyDescent="0.25">
      <c r="A1101" s="2" t="s">
        <v>280</v>
      </c>
      <c r="B1101" t="s">
        <v>286</v>
      </c>
    </row>
    <row r="1102" spans="1:2" x14ac:dyDescent="0.25">
      <c r="A1102" s="2" t="s">
        <v>280</v>
      </c>
      <c r="B1102" t="s">
        <v>286</v>
      </c>
    </row>
    <row r="1103" spans="1:2" x14ac:dyDescent="0.25">
      <c r="A1103" s="2" t="s">
        <v>280</v>
      </c>
      <c r="B1103" t="s">
        <v>286</v>
      </c>
    </row>
    <row r="1104" spans="1:2" x14ac:dyDescent="0.25">
      <c r="A1104" s="2" t="s">
        <v>280</v>
      </c>
      <c r="B1104" t="s">
        <v>286</v>
      </c>
    </row>
    <row r="1105" spans="1:4" x14ac:dyDescent="0.25">
      <c r="A1105" s="2" t="s">
        <v>280</v>
      </c>
      <c r="B1105" t="s">
        <v>286</v>
      </c>
    </row>
    <row r="1106" spans="1:4" x14ac:dyDescent="0.25">
      <c r="A1106" s="2" t="s">
        <v>280</v>
      </c>
      <c r="B1106" t="s">
        <v>286</v>
      </c>
    </row>
    <row r="1107" spans="1:4" x14ac:dyDescent="0.25">
      <c r="A1107" s="2" t="s">
        <v>280</v>
      </c>
      <c r="B1107" t="s">
        <v>286</v>
      </c>
    </row>
    <row r="1108" spans="1:4" x14ac:dyDescent="0.25">
      <c r="A1108" s="2" t="s">
        <v>280</v>
      </c>
      <c r="B1108" t="s">
        <v>286</v>
      </c>
    </row>
    <row r="1109" spans="1:4" x14ac:dyDescent="0.25">
      <c r="A1109" s="2" t="s">
        <v>280</v>
      </c>
      <c r="B1109" t="s">
        <v>286</v>
      </c>
    </row>
    <row r="1110" spans="1:4" x14ac:dyDescent="0.25">
      <c r="A1110" s="2" t="s">
        <v>280</v>
      </c>
      <c r="B1110" t="s">
        <v>286</v>
      </c>
    </row>
    <row r="1111" spans="1:4" x14ac:dyDescent="0.25">
      <c r="A1111" s="2" t="s">
        <v>280</v>
      </c>
      <c r="B1111" t="s">
        <v>286</v>
      </c>
    </row>
    <row r="1112" spans="1:4" x14ac:dyDescent="0.25">
      <c r="A1112" s="2" t="s">
        <v>280</v>
      </c>
      <c r="B1112" t="s">
        <v>286</v>
      </c>
    </row>
    <row r="1113" spans="1:4" x14ac:dyDescent="0.25">
      <c r="A1113" s="2" t="s">
        <v>280</v>
      </c>
      <c r="B1113" t="s">
        <v>286</v>
      </c>
    </row>
    <row r="1114" spans="1:4" x14ac:dyDescent="0.25">
      <c r="A1114" s="2" t="s">
        <v>280</v>
      </c>
      <c r="B1114" t="s">
        <v>286</v>
      </c>
    </row>
    <row r="1115" spans="1:4" x14ac:dyDescent="0.25">
      <c r="A1115" s="2"/>
    </row>
    <row r="1116" spans="1:4" x14ac:dyDescent="0.25">
      <c r="A1116" s="2"/>
    </row>
    <row r="1117" spans="1:4" x14ac:dyDescent="0.25">
      <c r="A1117" s="2" t="s">
        <v>242</v>
      </c>
      <c r="B1117" t="s">
        <v>379</v>
      </c>
    </row>
    <row r="1118" spans="1:4" x14ac:dyDescent="0.25">
      <c r="A1118" s="2" t="s">
        <v>242</v>
      </c>
      <c r="B1118" s="71" t="s">
        <v>380</v>
      </c>
    </row>
    <row r="1119" spans="1:4" x14ac:dyDescent="0.25">
      <c r="A1119" s="2" t="s">
        <v>242</v>
      </c>
      <c r="B1119" t="s">
        <v>245</v>
      </c>
      <c r="D1119" t="s">
        <v>243</v>
      </c>
    </row>
    <row r="1120" spans="1:4" x14ac:dyDescent="0.25">
      <c r="A1120" s="2" t="s">
        <v>242</v>
      </c>
      <c r="B1120" t="s">
        <v>245</v>
      </c>
      <c r="D1120" t="s">
        <v>243</v>
      </c>
    </row>
    <row r="1121" spans="1:4" x14ac:dyDescent="0.25">
      <c r="A1121" s="2" t="s">
        <v>242</v>
      </c>
      <c r="B1121" t="s">
        <v>245</v>
      </c>
      <c r="D1121" t="s">
        <v>243</v>
      </c>
    </row>
    <row r="1122" spans="1:4" x14ac:dyDescent="0.25">
      <c r="A1122" s="2" t="s">
        <v>242</v>
      </c>
      <c r="B1122" t="s">
        <v>245</v>
      </c>
      <c r="D1122" t="s">
        <v>243</v>
      </c>
    </row>
    <row r="1123" spans="1:4" x14ac:dyDescent="0.25">
      <c r="A1123" s="2" t="s">
        <v>242</v>
      </c>
      <c r="B1123" t="s">
        <v>245</v>
      </c>
      <c r="D1123" t="s">
        <v>243</v>
      </c>
    </row>
    <row r="1124" spans="1:4" x14ac:dyDescent="0.25">
      <c r="A1124" s="2" t="s">
        <v>242</v>
      </c>
      <c r="B1124" t="s">
        <v>245</v>
      </c>
      <c r="D1124" t="s">
        <v>243</v>
      </c>
    </row>
    <row r="1125" spans="1:4" x14ac:dyDescent="0.25">
      <c r="A1125" s="2" t="s">
        <v>242</v>
      </c>
      <c r="B1125" t="s">
        <v>245</v>
      </c>
      <c r="D1125" t="s">
        <v>243</v>
      </c>
    </row>
    <row r="1126" spans="1:4" x14ac:dyDescent="0.25">
      <c r="A1126" s="2" t="s">
        <v>242</v>
      </c>
      <c r="B1126" t="s">
        <v>245</v>
      </c>
      <c r="D1126" t="s">
        <v>243</v>
      </c>
    </row>
    <row r="1127" spans="1:4" x14ac:dyDescent="0.25">
      <c r="A1127" s="2" t="s">
        <v>242</v>
      </c>
      <c r="B1127" t="s">
        <v>245</v>
      </c>
      <c r="D1127" t="s">
        <v>243</v>
      </c>
    </row>
    <row r="1128" spans="1:4" x14ac:dyDescent="0.25">
      <c r="A1128" s="2" t="s">
        <v>242</v>
      </c>
      <c r="B1128" t="s">
        <v>245</v>
      </c>
      <c r="D1128" t="s">
        <v>243</v>
      </c>
    </row>
    <row r="1129" spans="1:4" x14ac:dyDescent="0.25">
      <c r="A1129" s="2" t="s">
        <v>242</v>
      </c>
      <c r="B1129" t="s">
        <v>245</v>
      </c>
      <c r="D1129" t="s">
        <v>243</v>
      </c>
    </row>
    <row r="1130" spans="1:4" x14ac:dyDescent="0.25">
      <c r="A1130" s="2" t="s">
        <v>242</v>
      </c>
      <c r="B1130" t="s">
        <v>245</v>
      </c>
      <c r="D1130" t="s">
        <v>243</v>
      </c>
    </row>
    <row r="1131" spans="1:4" x14ac:dyDescent="0.25">
      <c r="A1131" s="2" t="s">
        <v>242</v>
      </c>
      <c r="B1131" t="s">
        <v>245</v>
      </c>
      <c r="D1131" t="s">
        <v>243</v>
      </c>
    </row>
    <row r="1132" spans="1:4" x14ac:dyDescent="0.25">
      <c r="A1132" s="2" t="s">
        <v>242</v>
      </c>
      <c r="B1132" t="s">
        <v>245</v>
      </c>
      <c r="D1132" t="s">
        <v>243</v>
      </c>
    </row>
    <row r="1133" spans="1:4" x14ac:dyDescent="0.25">
      <c r="A1133" s="2" t="s">
        <v>242</v>
      </c>
      <c r="B1133" t="s">
        <v>245</v>
      </c>
      <c r="D1133" t="s">
        <v>243</v>
      </c>
    </row>
    <row r="1134" spans="1:4" x14ac:dyDescent="0.25">
      <c r="A1134" s="2" t="s">
        <v>242</v>
      </c>
      <c r="B1134" t="s">
        <v>245</v>
      </c>
      <c r="D1134" t="s">
        <v>243</v>
      </c>
    </row>
    <row r="1135" spans="1:4" x14ac:dyDescent="0.25">
      <c r="A1135" s="2" t="s">
        <v>242</v>
      </c>
      <c r="B1135" t="s">
        <v>245</v>
      </c>
      <c r="D1135" t="s">
        <v>243</v>
      </c>
    </row>
    <row r="1136" spans="1:4" x14ac:dyDescent="0.25">
      <c r="A1136" s="2" t="s">
        <v>242</v>
      </c>
      <c r="B1136" t="s">
        <v>245</v>
      </c>
      <c r="D1136" t="s">
        <v>243</v>
      </c>
    </row>
    <row r="1137" spans="1:4" x14ac:dyDescent="0.25">
      <c r="A1137" s="2" t="s">
        <v>242</v>
      </c>
      <c r="B1137" t="s">
        <v>245</v>
      </c>
      <c r="D1137" t="s">
        <v>243</v>
      </c>
    </row>
    <row r="1138" spans="1:4" x14ac:dyDescent="0.25">
      <c r="A1138" s="2" t="s">
        <v>242</v>
      </c>
      <c r="B1138" t="s">
        <v>245</v>
      </c>
      <c r="D1138" t="s">
        <v>243</v>
      </c>
    </row>
    <row r="1139" spans="1:4" x14ac:dyDescent="0.25">
      <c r="A1139" s="2" t="s">
        <v>242</v>
      </c>
      <c r="B1139" t="s">
        <v>245</v>
      </c>
      <c r="D1139" t="s">
        <v>243</v>
      </c>
    </row>
    <row r="1140" spans="1:4" x14ac:dyDescent="0.25">
      <c r="A1140" s="2" t="s">
        <v>242</v>
      </c>
      <c r="B1140" t="s">
        <v>245</v>
      </c>
      <c r="D1140" t="s">
        <v>243</v>
      </c>
    </row>
    <row r="1141" spans="1:4" x14ac:dyDescent="0.25">
      <c r="A1141" s="2" t="s">
        <v>242</v>
      </c>
      <c r="B1141" t="s">
        <v>245</v>
      </c>
      <c r="D1141" t="s">
        <v>243</v>
      </c>
    </row>
    <row r="1142" spans="1:4" x14ac:dyDescent="0.25">
      <c r="A1142" s="2" t="s">
        <v>242</v>
      </c>
      <c r="B1142" t="s">
        <v>245</v>
      </c>
      <c r="D1142" t="s">
        <v>243</v>
      </c>
    </row>
    <row r="1143" spans="1:4" x14ac:dyDescent="0.25">
      <c r="A1143" s="2" t="s">
        <v>242</v>
      </c>
      <c r="B1143" t="s">
        <v>245</v>
      </c>
      <c r="D1143" t="s">
        <v>243</v>
      </c>
    </row>
    <row r="1144" spans="1:4" x14ac:dyDescent="0.25">
      <c r="A1144" s="2" t="s">
        <v>242</v>
      </c>
      <c r="B1144" t="s">
        <v>245</v>
      </c>
      <c r="D1144" t="s">
        <v>243</v>
      </c>
    </row>
    <row r="1145" spans="1:4" x14ac:dyDescent="0.25">
      <c r="A1145" s="2" t="s">
        <v>242</v>
      </c>
      <c r="B1145" t="s">
        <v>245</v>
      </c>
      <c r="D1145" t="s">
        <v>243</v>
      </c>
    </row>
    <row r="1146" spans="1:4" x14ac:dyDescent="0.25">
      <c r="A1146" s="2" t="s">
        <v>242</v>
      </c>
      <c r="B1146" t="s">
        <v>245</v>
      </c>
      <c r="D1146" t="s">
        <v>243</v>
      </c>
    </row>
    <row r="1147" spans="1:4" x14ac:dyDescent="0.25">
      <c r="A1147" s="2" t="s">
        <v>242</v>
      </c>
      <c r="B1147" t="s">
        <v>245</v>
      </c>
      <c r="D1147" t="s">
        <v>243</v>
      </c>
    </row>
    <row r="1148" spans="1:4" x14ac:dyDescent="0.25">
      <c r="A1148" s="2" t="s">
        <v>242</v>
      </c>
    </row>
    <row r="1149" spans="1:4" x14ac:dyDescent="0.25">
      <c r="A1149" s="2" t="s">
        <v>242</v>
      </c>
      <c r="B1149" s="71" t="s">
        <v>244</v>
      </c>
    </row>
    <row r="1150" spans="1:4" x14ac:dyDescent="0.25">
      <c r="A1150" s="2" t="s">
        <v>242</v>
      </c>
    </row>
    <row r="1151" spans="1:4" x14ac:dyDescent="0.25">
      <c r="A1151" s="2" t="s">
        <v>242</v>
      </c>
    </row>
    <row r="1152" spans="1:4" x14ac:dyDescent="0.25">
      <c r="A1152" s="2" t="s">
        <v>242</v>
      </c>
    </row>
    <row r="1153" spans="1:2" x14ac:dyDescent="0.25">
      <c r="A1153" s="2" t="s">
        <v>242</v>
      </c>
    </row>
    <row r="1154" spans="1:2" x14ac:dyDescent="0.25">
      <c r="A1154" s="2" t="s">
        <v>242</v>
      </c>
    </row>
    <row r="1155" spans="1:2" x14ac:dyDescent="0.25">
      <c r="A1155" s="2" t="s">
        <v>242</v>
      </c>
    </row>
    <row r="1156" spans="1:2" x14ac:dyDescent="0.25">
      <c r="A1156" s="2" t="s">
        <v>242</v>
      </c>
    </row>
    <row r="1157" spans="1:2" x14ac:dyDescent="0.25">
      <c r="A1157" s="2" t="s">
        <v>242</v>
      </c>
    </row>
    <row r="1158" spans="1:2" x14ac:dyDescent="0.25">
      <c r="A1158" s="2" t="s">
        <v>242</v>
      </c>
    </row>
    <row r="1159" spans="1:2" x14ac:dyDescent="0.25">
      <c r="A1159" s="2" t="s">
        <v>242</v>
      </c>
    </row>
    <row r="1160" spans="1:2" x14ac:dyDescent="0.25">
      <c r="A1160" s="2" t="s">
        <v>242</v>
      </c>
      <c r="B1160" s="71" t="s">
        <v>381</v>
      </c>
    </row>
    <row r="1161" spans="1:2" x14ac:dyDescent="0.25">
      <c r="A1161" s="2" t="s">
        <v>242</v>
      </c>
    </row>
    <row r="1162" spans="1:2" x14ac:dyDescent="0.25">
      <c r="A1162" s="2" t="s">
        <v>242</v>
      </c>
    </row>
    <row r="1163" spans="1:2" x14ac:dyDescent="0.25">
      <c r="A1163" s="2" t="s">
        <v>242</v>
      </c>
    </row>
    <row r="1164" spans="1:2" x14ac:dyDescent="0.25">
      <c r="A1164" s="2" t="s">
        <v>242</v>
      </c>
    </row>
    <row r="1165" spans="1:2" x14ac:dyDescent="0.25">
      <c r="A1165" s="2" t="s">
        <v>242</v>
      </c>
    </row>
    <row r="1166" spans="1:2" x14ac:dyDescent="0.25">
      <c r="A1166" s="2" t="s">
        <v>242</v>
      </c>
    </row>
    <row r="1167" spans="1:2" x14ac:dyDescent="0.25">
      <c r="A1167" s="2" t="s">
        <v>242</v>
      </c>
    </row>
    <row r="1168" spans="1:2" x14ac:dyDescent="0.25">
      <c r="A1168" s="2" t="s">
        <v>242</v>
      </c>
    </row>
    <row r="1169" spans="1:1" x14ac:dyDescent="0.25">
      <c r="A1169" s="2" t="s">
        <v>242</v>
      </c>
    </row>
    <row r="1170" spans="1:1" x14ac:dyDescent="0.25">
      <c r="A1170" s="2" t="s">
        <v>242</v>
      </c>
    </row>
    <row r="1171" spans="1:1" x14ac:dyDescent="0.25">
      <c r="A1171" s="2" t="s">
        <v>242</v>
      </c>
    </row>
    <row r="1172" spans="1:1" x14ac:dyDescent="0.25">
      <c r="A1172" s="2" t="s">
        <v>242</v>
      </c>
    </row>
    <row r="1173" spans="1:1" x14ac:dyDescent="0.25">
      <c r="A1173" s="2" t="s">
        <v>242</v>
      </c>
    </row>
    <row r="1174" spans="1:1" x14ac:dyDescent="0.25">
      <c r="A1174" s="2" t="s">
        <v>242</v>
      </c>
    </row>
    <row r="1175" spans="1:1" x14ac:dyDescent="0.25">
      <c r="A1175" s="2" t="s">
        <v>242</v>
      </c>
    </row>
    <row r="1176" spans="1:1" x14ac:dyDescent="0.25">
      <c r="A1176" s="2" t="s">
        <v>242</v>
      </c>
    </row>
    <row r="1177" spans="1:1" x14ac:dyDescent="0.25">
      <c r="A1177" s="2" t="s">
        <v>242</v>
      </c>
    </row>
    <row r="1178" spans="1:1" x14ac:dyDescent="0.25">
      <c r="A1178" s="2" t="s">
        <v>242</v>
      </c>
    </row>
    <row r="1179" spans="1:1" x14ac:dyDescent="0.25">
      <c r="A1179" s="2" t="s">
        <v>242</v>
      </c>
    </row>
    <row r="1180" spans="1:1" x14ac:dyDescent="0.25">
      <c r="A1180" s="2" t="s">
        <v>242</v>
      </c>
    </row>
    <row r="1181" spans="1:1" x14ac:dyDescent="0.25">
      <c r="A1181" s="2" t="s">
        <v>242</v>
      </c>
    </row>
    <row r="1182" spans="1:1" x14ac:dyDescent="0.25">
      <c r="A1182" s="2" t="s">
        <v>242</v>
      </c>
    </row>
    <row r="1183" spans="1:1" x14ac:dyDescent="0.25">
      <c r="A1183" s="2" t="s">
        <v>242</v>
      </c>
    </row>
    <row r="1184" spans="1:1" x14ac:dyDescent="0.25">
      <c r="A1184" s="2" t="s">
        <v>242</v>
      </c>
    </row>
    <row r="1185" spans="1:1" x14ac:dyDescent="0.25">
      <c r="A1185" s="2" t="s">
        <v>242</v>
      </c>
    </row>
    <row r="1186" spans="1:1" x14ac:dyDescent="0.25">
      <c r="A1186" s="2" t="s">
        <v>242</v>
      </c>
    </row>
    <row r="1187" spans="1:1" x14ac:dyDescent="0.25">
      <c r="A1187" s="2" t="s">
        <v>242</v>
      </c>
    </row>
    <row r="1188" spans="1:1" x14ac:dyDescent="0.25">
      <c r="A1188" s="2" t="s">
        <v>242</v>
      </c>
    </row>
    <row r="1189" spans="1:1" x14ac:dyDescent="0.25">
      <c r="A1189" s="2" t="s">
        <v>242</v>
      </c>
    </row>
    <row r="1190" spans="1:1" x14ac:dyDescent="0.25">
      <c r="A1190" s="2" t="s">
        <v>242</v>
      </c>
    </row>
    <row r="1191" spans="1:1" x14ac:dyDescent="0.25">
      <c r="A1191" s="2" t="s">
        <v>242</v>
      </c>
    </row>
    <row r="1192" spans="1:1" x14ac:dyDescent="0.25">
      <c r="A1192" s="2" t="s">
        <v>242</v>
      </c>
    </row>
    <row r="1193" spans="1:1" x14ac:dyDescent="0.25">
      <c r="A1193" s="2" t="s">
        <v>242</v>
      </c>
    </row>
    <row r="1194" spans="1:1" x14ac:dyDescent="0.25">
      <c r="A1194" s="2" t="s">
        <v>242</v>
      </c>
    </row>
    <row r="1195" spans="1:1" x14ac:dyDescent="0.25">
      <c r="A1195" s="2" t="s">
        <v>242</v>
      </c>
    </row>
    <row r="1196" spans="1:1" x14ac:dyDescent="0.25">
      <c r="A1196" s="2" t="s">
        <v>242</v>
      </c>
    </row>
    <row r="1197" spans="1:1" x14ac:dyDescent="0.25">
      <c r="A1197" s="2" t="s">
        <v>242</v>
      </c>
    </row>
    <row r="1198" spans="1:1" x14ac:dyDescent="0.25">
      <c r="A1198" s="2" t="s">
        <v>242</v>
      </c>
    </row>
    <row r="1199" spans="1:1" x14ac:dyDescent="0.25">
      <c r="A1199" s="2" t="s">
        <v>242</v>
      </c>
    </row>
    <row r="1200" spans="1:1" x14ac:dyDescent="0.25">
      <c r="A1200" s="2" t="s">
        <v>242</v>
      </c>
    </row>
    <row r="1201" spans="1:1" x14ac:dyDescent="0.25">
      <c r="A1201" s="2" t="s">
        <v>242</v>
      </c>
    </row>
    <row r="1202" spans="1:1" x14ac:dyDescent="0.25">
      <c r="A1202" s="2" t="s">
        <v>242</v>
      </c>
    </row>
    <row r="1203" spans="1:1" x14ac:dyDescent="0.25">
      <c r="A1203" s="2" t="s">
        <v>242</v>
      </c>
    </row>
    <row r="1204" spans="1:1" x14ac:dyDescent="0.25">
      <c r="A1204" s="2" t="s">
        <v>242</v>
      </c>
    </row>
    <row r="1205" spans="1:1" x14ac:dyDescent="0.25">
      <c r="A1205" s="2" t="s">
        <v>242</v>
      </c>
    </row>
    <row r="1206" spans="1:1" x14ac:dyDescent="0.25">
      <c r="A1206" s="2" t="s">
        <v>242</v>
      </c>
    </row>
    <row r="1207" spans="1:1" x14ac:dyDescent="0.25">
      <c r="A1207" s="2" t="s">
        <v>242</v>
      </c>
    </row>
    <row r="1208" spans="1:1" x14ac:dyDescent="0.25">
      <c r="A1208" s="2" t="s">
        <v>242</v>
      </c>
    </row>
    <row r="1209" spans="1:1" x14ac:dyDescent="0.25">
      <c r="A1209" s="2" t="s">
        <v>242</v>
      </c>
    </row>
    <row r="1210" spans="1:1" x14ac:dyDescent="0.25">
      <c r="A1210" s="2" t="s">
        <v>242</v>
      </c>
    </row>
    <row r="1211" spans="1:1" x14ac:dyDescent="0.25">
      <c r="A1211" s="2" t="s">
        <v>242</v>
      </c>
    </row>
    <row r="1212" spans="1:1" x14ac:dyDescent="0.25">
      <c r="A1212" s="2" t="s">
        <v>242</v>
      </c>
    </row>
    <row r="1213" spans="1:1" x14ac:dyDescent="0.25">
      <c r="A1213" s="2" t="s">
        <v>242</v>
      </c>
    </row>
    <row r="1214" spans="1:1" x14ac:dyDescent="0.25">
      <c r="A1214" s="2" t="s">
        <v>242</v>
      </c>
    </row>
    <row r="1215" spans="1:1" x14ac:dyDescent="0.25">
      <c r="A1215" s="2" t="s">
        <v>242</v>
      </c>
    </row>
    <row r="1216" spans="1:1" x14ac:dyDescent="0.25">
      <c r="A1216" s="2" t="s">
        <v>242</v>
      </c>
    </row>
    <row r="1217" spans="1:1" x14ac:dyDescent="0.25">
      <c r="A1217" s="2" t="s">
        <v>242</v>
      </c>
    </row>
    <row r="1218" spans="1:1" x14ac:dyDescent="0.25">
      <c r="A1218" s="2" t="s">
        <v>242</v>
      </c>
    </row>
    <row r="1219" spans="1:1" x14ac:dyDescent="0.25">
      <c r="A1219" s="2" t="s">
        <v>242</v>
      </c>
    </row>
    <row r="1220" spans="1:1" x14ac:dyDescent="0.25">
      <c r="A1220" s="2" t="s">
        <v>242</v>
      </c>
    </row>
    <row r="1221" spans="1:1" x14ac:dyDescent="0.25">
      <c r="A1221" s="2" t="s">
        <v>242</v>
      </c>
    </row>
    <row r="1222" spans="1:1" x14ac:dyDescent="0.25">
      <c r="A1222" s="2" t="s">
        <v>242</v>
      </c>
    </row>
    <row r="1223" spans="1:1" x14ac:dyDescent="0.25">
      <c r="A1223" s="2" t="s">
        <v>242</v>
      </c>
    </row>
    <row r="1224" spans="1:1" x14ac:dyDescent="0.25">
      <c r="A1224" s="2" t="s">
        <v>242</v>
      </c>
    </row>
    <row r="1225" spans="1:1" x14ac:dyDescent="0.25">
      <c r="A1225" s="2" t="s">
        <v>242</v>
      </c>
    </row>
    <row r="1226" spans="1:1" x14ac:dyDescent="0.25">
      <c r="A1226" s="2" t="s">
        <v>242</v>
      </c>
    </row>
    <row r="1227" spans="1:1" x14ac:dyDescent="0.25">
      <c r="A1227" s="2" t="s">
        <v>242</v>
      </c>
    </row>
    <row r="1228" spans="1:1" x14ac:dyDescent="0.25">
      <c r="A1228" s="2" t="s">
        <v>242</v>
      </c>
    </row>
    <row r="1229" spans="1:1" x14ac:dyDescent="0.25">
      <c r="A1229" s="2" t="s">
        <v>242</v>
      </c>
    </row>
    <row r="1230" spans="1:1" x14ac:dyDescent="0.25">
      <c r="A1230" s="2" t="s">
        <v>242</v>
      </c>
    </row>
    <row r="1231" spans="1:1" x14ac:dyDescent="0.25">
      <c r="A1231" s="2" t="s">
        <v>242</v>
      </c>
    </row>
    <row r="1232" spans="1:1" x14ac:dyDescent="0.25">
      <c r="A1232" s="2" t="s">
        <v>242</v>
      </c>
    </row>
    <row r="1233" spans="1:1" x14ac:dyDescent="0.25">
      <c r="A1233" s="2" t="s">
        <v>242</v>
      </c>
    </row>
    <row r="1234" spans="1:1" x14ac:dyDescent="0.25">
      <c r="A1234" s="2" t="s">
        <v>242</v>
      </c>
    </row>
    <row r="1235" spans="1:1" x14ac:dyDescent="0.25">
      <c r="A1235" s="2" t="s">
        <v>242</v>
      </c>
    </row>
    <row r="1236" spans="1:1" x14ac:dyDescent="0.25">
      <c r="A1236" s="2" t="s">
        <v>242</v>
      </c>
    </row>
    <row r="1237" spans="1:1" x14ac:dyDescent="0.25">
      <c r="A1237" s="2" t="s">
        <v>242</v>
      </c>
    </row>
    <row r="1238" spans="1:1" x14ac:dyDescent="0.25">
      <c r="A1238" s="2" t="s">
        <v>242</v>
      </c>
    </row>
    <row r="1239" spans="1:1" x14ac:dyDescent="0.25">
      <c r="A1239" s="2" t="s">
        <v>242</v>
      </c>
    </row>
    <row r="1240" spans="1:1" x14ac:dyDescent="0.25">
      <c r="A1240" s="2" t="s">
        <v>242</v>
      </c>
    </row>
    <row r="1241" spans="1:1" x14ac:dyDescent="0.25">
      <c r="A1241" s="2" t="s">
        <v>242</v>
      </c>
    </row>
    <row r="1242" spans="1:1" x14ac:dyDescent="0.25">
      <c r="A1242" s="2" t="s">
        <v>242</v>
      </c>
    </row>
    <row r="1243" spans="1:1" x14ac:dyDescent="0.25">
      <c r="A1243" s="2" t="s">
        <v>242</v>
      </c>
    </row>
    <row r="1244" spans="1:1" x14ac:dyDescent="0.25">
      <c r="A1244" s="2" t="s">
        <v>242</v>
      </c>
    </row>
    <row r="1245" spans="1:1" x14ac:dyDescent="0.25">
      <c r="A1245" s="2" t="s">
        <v>242</v>
      </c>
    </row>
    <row r="1246" spans="1:1" x14ac:dyDescent="0.25">
      <c r="A1246" s="2" t="s">
        <v>242</v>
      </c>
    </row>
    <row r="1247" spans="1:1" x14ac:dyDescent="0.25">
      <c r="A1247" s="2" t="s">
        <v>242</v>
      </c>
    </row>
    <row r="1248" spans="1:1" x14ac:dyDescent="0.25">
      <c r="A1248" s="2" t="s">
        <v>242</v>
      </c>
    </row>
    <row r="1249" spans="1:2" x14ac:dyDescent="0.25">
      <c r="A1249" s="2" t="s">
        <v>242</v>
      </c>
    </row>
    <row r="1250" spans="1:2" x14ac:dyDescent="0.25">
      <c r="A1250" s="2" t="s">
        <v>242</v>
      </c>
    </row>
    <row r="1251" spans="1:2" x14ac:dyDescent="0.25">
      <c r="A1251" s="2" t="s">
        <v>242</v>
      </c>
    </row>
    <row r="1252" spans="1:2" x14ac:dyDescent="0.25">
      <c r="A1252" s="2" t="s">
        <v>242</v>
      </c>
    </row>
    <row r="1253" spans="1:2" x14ac:dyDescent="0.25">
      <c r="A1253" s="2" t="s">
        <v>242</v>
      </c>
    </row>
    <row r="1254" spans="1:2" x14ac:dyDescent="0.25">
      <c r="A1254" s="2" t="s">
        <v>242</v>
      </c>
    </row>
    <row r="1255" spans="1:2" x14ac:dyDescent="0.25">
      <c r="A1255" s="2" t="s">
        <v>242</v>
      </c>
    </row>
    <row r="1256" spans="1:2" x14ac:dyDescent="0.25">
      <c r="A1256" s="2" t="s">
        <v>242</v>
      </c>
      <c r="B1256" s="71" t="s">
        <v>237</v>
      </c>
    </row>
    <row r="1257" spans="1:2" x14ac:dyDescent="0.25">
      <c r="A1257" s="2" t="s">
        <v>242</v>
      </c>
    </row>
    <row r="1258" spans="1:2" x14ac:dyDescent="0.25">
      <c r="A1258" s="2" t="s">
        <v>242</v>
      </c>
    </row>
    <row r="1259" spans="1:2" x14ac:dyDescent="0.25">
      <c r="A1259" s="2" t="s">
        <v>242</v>
      </c>
    </row>
    <row r="1260" spans="1:2" x14ac:dyDescent="0.25">
      <c r="A1260" s="2" t="s">
        <v>242</v>
      </c>
    </row>
    <row r="1261" spans="1:2" x14ac:dyDescent="0.25">
      <c r="A1261" s="2" t="s">
        <v>242</v>
      </c>
    </row>
    <row r="1262" spans="1:2" x14ac:dyDescent="0.25">
      <c r="A1262" s="2" t="s">
        <v>242</v>
      </c>
    </row>
    <row r="1263" spans="1:2" x14ac:dyDescent="0.25">
      <c r="A1263" s="2" t="s">
        <v>242</v>
      </c>
    </row>
    <row r="1264" spans="1:2" x14ac:dyDescent="0.25">
      <c r="A1264" s="2" t="s">
        <v>242</v>
      </c>
    </row>
    <row r="1265" spans="1:2" x14ac:dyDescent="0.25">
      <c r="A1265" s="2" t="s">
        <v>242</v>
      </c>
    </row>
    <row r="1266" spans="1:2" x14ac:dyDescent="0.25">
      <c r="A1266" s="2" t="s">
        <v>242</v>
      </c>
    </row>
    <row r="1267" spans="1:2" x14ac:dyDescent="0.25">
      <c r="A1267" s="2" t="s">
        <v>242</v>
      </c>
    </row>
    <row r="1268" spans="1:2" x14ac:dyDescent="0.25">
      <c r="A1268" s="2" t="s">
        <v>242</v>
      </c>
    </row>
    <row r="1269" spans="1:2" x14ac:dyDescent="0.25">
      <c r="A1269" s="2" t="s">
        <v>242</v>
      </c>
    </row>
    <row r="1270" spans="1:2" x14ac:dyDescent="0.25">
      <c r="A1270" s="2" t="s">
        <v>242</v>
      </c>
    </row>
    <row r="1271" spans="1:2" x14ac:dyDescent="0.25">
      <c r="A1271" s="2" t="s">
        <v>242</v>
      </c>
      <c r="B1271" s="71" t="s">
        <v>38</v>
      </c>
    </row>
    <row r="1272" spans="1:2" x14ac:dyDescent="0.25">
      <c r="A1272" s="2" t="s">
        <v>242</v>
      </c>
    </row>
    <row r="1273" spans="1:2" x14ac:dyDescent="0.25">
      <c r="A1273" s="2" t="s">
        <v>242</v>
      </c>
    </row>
    <row r="1274" spans="1:2" x14ac:dyDescent="0.25">
      <c r="A1274" s="2" t="s">
        <v>242</v>
      </c>
    </row>
    <row r="1275" spans="1:2" x14ac:dyDescent="0.25">
      <c r="A1275" s="2" t="s">
        <v>242</v>
      </c>
    </row>
    <row r="1276" spans="1:2" x14ac:dyDescent="0.25">
      <c r="A1276" s="2" t="s">
        <v>242</v>
      </c>
    </row>
    <row r="1277" spans="1:2" x14ac:dyDescent="0.25">
      <c r="A1277" s="2" t="s">
        <v>242</v>
      </c>
    </row>
    <row r="1278" spans="1:2" x14ac:dyDescent="0.25">
      <c r="A1278" s="2" t="s">
        <v>242</v>
      </c>
    </row>
    <row r="1279" spans="1:2" x14ac:dyDescent="0.25">
      <c r="A1279" s="2" t="s">
        <v>242</v>
      </c>
    </row>
    <row r="1280" spans="1:2" x14ac:dyDescent="0.25">
      <c r="A1280" s="2" t="s">
        <v>242</v>
      </c>
    </row>
    <row r="1281" spans="1:2" x14ac:dyDescent="0.25">
      <c r="A1281" s="2" t="s">
        <v>242</v>
      </c>
    </row>
    <row r="1282" spans="1:2" x14ac:dyDescent="0.25">
      <c r="A1282" s="2" t="s">
        <v>242</v>
      </c>
    </row>
    <row r="1283" spans="1:2" x14ac:dyDescent="0.25">
      <c r="A1283" s="2" t="s">
        <v>242</v>
      </c>
    </row>
    <row r="1284" spans="1:2" x14ac:dyDescent="0.25">
      <c r="A1284" s="2" t="s">
        <v>242</v>
      </c>
      <c r="B1284" s="71" t="s">
        <v>249</v>
      </c>
    </row>
    <row r="1285" spans="1:2" x14ac:dyDescent="0.25">
      <c r="A1285" s="2" t="s">
        <v>242</v>
      </c>
      <c r="B1285" s="71"/>
    </row>
    <row r="1286" spans="1:2" x14ac:dyDescent="0.25">
      <c r="A1286" s="2" t="s">
        <v>242</v>
      </c>
      <c r="B1286" s="71"/>
    </row>
    <row r="1287" spans="1:2" x14ac:dyDescent="0.25">
      <c r="A1287" s="2" t="s">
        <v>242</v>
      </c>
      <c r="B1287" s="71"/>
    </row>
    <row r="1288" spans="1:2" x14ac:dyDescent="0.25">
      <c r="A1288" s="2" t="s">
        <v>242</v>
      </c>
      <c r="B1288" s="71"/>
    </row>
    <row r="1289" spans="1:2" x14ac:dyDescent="0.25">
      <c r="A1289" s="2" t="s">
        <v>242</v>
      </c>
      <c r="B1289" s="71"/>
    </row>
    <row r="1290" spans="1:2" x14ac:dyDescent="0.25">
      <c r="A1290" s="2" t="s">
        <v>242</v>
      </c>
      <c r="B1290" s="71"/>
    </row>
    <row r="1291" spans="1:2" x14ac:dyDescent="0.25">
      <c r="A1291" s="2" t="s">
        <v>242</v>
      </c>
      <c r="B1291" s="71"/>
    </row>
    <row r="1292" spans="1:2" x14ac:dyDescent="0.25">
      <c r="A1292" s="2" t="s">
        <v>242</v>
      </c>
      <c r="B1292" s="71"/>
    </row>
    <row r="1293" spans="1:2" x14ac:dyDescent="0.25">
      <c r="A1293" s="2" t="s">
        <v>242</v>
      </c>
      <c r="B1293" s="71"/>
    </row>
    <row r="1294" spans="1:2" x14ac:dyDescent="0.25">
      <c r="A1294" s="2" t="s">
        <v>242</v>
      </c>
      <c r="B1294" s="71"/>
    </row>
    <row r="1295" spans="1:2" x14ac:dyDescent="0.25">
      <c r="A1295" s="2" t="s">
        <v>242</v>
      </c>
      <c r="B1295" s="71"/>
    </row>
    <row r="1296" spans="1:2" x14ac:dyDescent="0.25">
      <c r="A1296" s="2" t="s">
        <v>242</v>
      </c>
      <c r="B1296" s="71"/>
    </row>
    <row r="1297" spans="1:2" x14ac:dyDescent="0.25">
      <c r="A1297" s="2" t="s">
        <v>242</v>
      </c>
      <c r="B1297" s="71"/>
    </row>
    <row r="1298" spans="1:2" x14ac:dyDescent="0.25">
      <c r="A1298" s="2" t="s">
        <v>242</v>
      </c>
      <c r="B1298" s="71"/>
    </row>
    <row r="1299" spans="1:2" x14ac:dyDescent="0.25">
      <c r="A1299" s="2" t="s">
        <v>242</v>
      </c>
      <c r="B1299" s="71"/>
    </row>
    <row r="1300" spans="1:2" x14ac:dyDescent="0.25">
      <c r="A1300" s="2" t="s">
        <v>242</v>
      </c>
      <c r="B1300" s="71"/>
    </row>
    <row r="1301" spans="1:2" x14ac:dyDescent="0.25">
      <c r="A1301" s="2" t="s">
        <v>242</v>
      </c>
      <c r="B1301" s="71"/>
    </row>
    <row r="1302" spans="1:2" x14ac:dyDescent="0.25">
      <c r="A1302" s="2" t="s">
        <v>242</v>
      </c>
      <c r="B1302" s="71"/>
    </row>
    <row r="1303" spans="1:2" x14ac:dyDescent="0.25">
      <c r="A1303" s="2" t="s">
        <v>242</v>
      </c>
      <c r="B1303" s="71"/>
    </row>
    <row r="1304" spans="1:2" x14ac:dyDescent="0.25">
      <c r="A1304" s="2" t="s">
        <v>242</v>
      </c>
      <c r="B1304" s="71"/>
    </row>
    <row r="1305" spans="1:2" x14ac:dyDescent="0.25">
      <c r="A1305" s="2" t="s">
        <v>242</v>
      </c>
      <c r="B1305" s="71"/>
    </row>
    <row r="1306" spans="1:2" x14ac:dyDescent="0.25">
      <c r="A1306" s="2" t="s">
        <v>242</v>
      </c>
      <c r="B1306" s="71"/>
    </row>
    <row r="1307" spans="1:2" x14ac:dyDescent="0.25">
      <c r="A1307" s="2" t="s">
        <v>242</v>
      </c>
      <c r="B1307" s="71"/>
    </row>
    <row r="1308" spans="1:2" x14ac:dyDescent="0.25">
      <c r="A1308" s="2" t="s">
        <v>242</v>
      </c>
      <c r="B1308" s="71"/>
    </row>
    <row r="1309" spans="1:2" x14ac:dyDescent="0.25">
      <c r="A1309" s="2" t="s">
        <v>242</v>
      </c>
      <c r="B1309" s="71"/>
    </row>
    <row r="1310" spans="1:2" x14ac:dyDescent="0.25">
      <c r="A1310" s="2" t="s">
        <v>242</v>
      </c>
      <c r="B1310" s="71"/>
    </row>
    <row r="1311" spans="1:2" x14ac:dyDescent="0.25">
      <c r="A1311" s="2" t="s">
        <v>242</v>
      </c>
      <c r="B1311" s="71"/>
    </row>
    <row r="1312" spans="1:2" x14ac:dyDescent="0.25">
      <c r="A1312" s="2" t="s">
        <v>242</v>
      </c>
      <c r="B1312" s="71"/>
    </row>
    <row r="1313" spans="1:2" x14ac:dyDescent="0.25">
      <c r="A1313" s="2" t="s">
        <v>242</v>
      </c>
      <c r="B1313" s="71"/>
    </row>
    <row r="1314" spans="1:2" x14ac:dyDescent="0.25">
      <c r="A1314" s="2" t="s">
        <v>242</v>
      </c>
      <c r="B1314" s="71"/>
    </row>
    <row r="1315" spans="1:2" x14ac:dyDescent="0.25">
      <c r="A1315" s="2" t="s">
        <v>242</v>
      </c>
      <c r="B1315" s="71"/>
    </row>
    <row r="1316" spans="1:2" x14ac:dyDescent="0.25">
      <c r="A1316" s="2" t="s">
        <v>242</v>
      </c>
      <c r="B1316" s="71"/>
    </row>
    <row r="1317" spans="1:2" x14ac:dyDescent="0.25">
      <c r="A1317" s="2" t="s">
        <v>242</v>
      </c>
      <c r="B1317" s="71"/>
    </row>
    <row r="1318" spans="1:2" x14ac:dyDescent="0.25">
      <c r="A1318" s="2" t="s">
        <v>242</v>
      </c>
      <c r="B1318" s="71"/>
    </row>
    <row r="1319" spans="1:2" x14ac:dyDescent="0.25">
      <c r="A1319" s="2" t="s">
        <v>242</v>
      </c>
      <c r="B1319" s="71"/>
    </row>
    <row r="1320" spans="1:2" x14ac:dyDescent="0.25">
      <c r="A1320" s="2" t="s">
        <v>242</v>
      </c>
      <c r="B1320" s="71"/>
    </row>
    <row r="1321" spans="1:2" x14ac:dyDescent="0.25">
      <c r="A1321" s="2" t="s">
        <v>242</v>
      </c>
      <c r="B1321" s="71"/>
    </row>
    <row r="1322" spans="1:2" x14ac:dyDescent="0.25">
      <c r="A1322" s="2" t="s">
        <v>242</v>
      </c>
      <c r="B1322" s="71"/>
    </row>
    <row r="1323" spans="1:2" x14ac:dyDescent="0.25">
      <c r="A1323" s="2" t="s">
        <v>242</v>
      </c>
      <c r="B1323" s="71"/>
    </row>
    <row r="1324" spans="1:2" x14ac:dyDescent="0.25">
      <c r="A1324" s="2" t="s">
        <v>242</v>
      </c>
      <c r="B1324" s="71"/>
    </row>
    <row r="1325" spans="1:2" x14ac:dyDescent="0.25">
      <c r="A1325" s="2" t="s">
        <v>242</v>
      </c>
      <c r="B1325" s="71"/>
    </row>
    <row r="1326" spans="1:2" x14ac:dyDescent="0.25">
      <c r="A1326" s="2" t="s">
        <v>242</v>
      </c>
      <c r="B1326" s="71"/>
    </row>
    <row r="1327" spans="1:2" x14ac:dyDescent="0.25">
      <c r="A1327" s="2" t="s">
        <v>242</v>
      </c>
      <c r="B1327" s="71"/>
    </row>
    <row r="1328" spans="1:2" x14ac:dyDescent="0.25">
      <c r="A1328" s="2" t="s">
        <v>242</v>
      </c>
      <c r="B1328" s="71"/>
    </row>
    <row r="1329" spans="1:2" x14ac:dyDescent="0.25">
      <c r="A1329" s="2" t="s">
        <v>242</v>
      </c>
      <c r="B1329" s="71"/>
    </row>
    <row r="1330" spans="1:2" x14ac:dyDescent="0.25">
      <c r="A1330" s="2" t="s">
        <v>242</v>
      </c>
      <c r="B1330" s="71"/>
    </row>
    <row r="1331" spans="1:2" x14ac:dyDescent="0.25">
      <c r="A1331" s="2" t="s">
        <v>242</v>
      </c>
      <c r="B1331" s="71"/>
    </row>
    <row r="1332" spans="1:2" x14ac:dyDescent="0.25">
      <c r="A1332" s="2" t="s">
        <v>242</v>
      </c>
      <c r="B1332" s="71"/>
    </row>
    <row r="1333" spans="1:2" x14ac:dyDescent="0.25">
      <c r="A1333" s="2" t="s">
        <v>242</v>
      </c>
      <c r="B1333" s="71"/>
    </row>
    <row r="1334" spans="1:2" x14ac:dyDescent="0.25">
      <c r="A1334" s="2" t="s">
        <v>242</v>
      </c>
      <c r="B1334" s="71"/>
    </row>
    <row r="1335" spans="1:2" x14ac:dyDescent="0.25">
      <c r="A1335" s="2" t="s">
        <v>242</v>
      </c>
      <c r="B1335" s="71"/>
    </row>
    <row r="1336" spans="1:2" x14ac:dyDescent="0.25">
      <c r="A1336" s="2" t="s">
        <v>242</v>
      </c>
      <c r="B1336" s="71"/>
    </row>
    <row r="1337" spans="1:2" x14ac:dyDescent="0.25">
      <c r="A1337" s="2" t="s">
        <v>242</v>
      </c>
      <c r="B1337" s="71"/>
    </row>
    <row r="1338" spans="1:2" x14ac:dyDescent="0.25">
      <c r="A1338" s="2" t="s">
        <v>242</v>
      </c>
      <c r="B1338" s="71"/>
    </row>
    <row r="1339" spans="1:2" x14ac:dyDescent="0.25">
      <c r="A1339" s="2" t="s">
        <v>242</v>
      </c>
      <c r="B1339" s="71"/>
    </row>
    <row r="1340" spans="1:2" x14ac:dyDescent="0.25">
      <c r="A1340" s="2" t="s">
        <v>242</v>
      </c>
      <c r="B1340" s="71"/>
    </row>
    <row r="1341" spans="1:2" x14ac:dyDescent="0.25">
      <c r="A1341" s="2" t="s">
        <v>242</v>
      </c>
      <c r="B1341" s="71"/>
    </row>
    <row r="1342" spans="1:2" x14ac:dyDescent="0.25">
      <c r="A1342" s="2" t="s">
        <v>242</v>
      </c>
      <c r="B1342" s="71"/>
    </row>
    <row r="1343" spans="1:2" x14ac:dyDescent="0.25">
      <c r="A1343" s="2" t="s">
        <v>242</v>
      </c>
      <c r="B1343" s="71"/>
    </row>
    <row r="1344" spans="1:2" x14ac:dyDescent="0.25">
      <c r="A1344" s="2" t="s">
        <v>242</v>
      </c>
      <c r="B1344" s="71"/>
    </row>
    <row r="1345" spans="1:2" x14ac:dyDescent="0.25">
      <c r="A1345" s="2" t="s">
        <v>242</v>
      </c>
      <c r="B1345" s="71"/>
    </row>
    <row r="1346" spans="1:2" x14ac:dyDescent="0.25">
      <c r="A1346" s="2" t="s">
        <v>242</v>
      </c>
      <c r="B1346" s="71"/>
    </row>
    <row r="1347" spans="1:2" x14ac:dyDescent="0.25">
      <c r="A1347" s="2" t="s">
        <v>242</v>
      </c>
      <c r="B1347" s="71"/>
    </row>
    <row r="1348" spans="1:2" x14ac:dyDescent="0.25">
      <c r="A1348" s="2" t="s">
        <v>242</v>
      </c>
      <c r="B1348" s="71"/>
    </row>
    <row r="1349" spans="1:2" x14ac:dyDescent="0.25">
      <c r="A1349" s="2" t="s">
        <v>242</v>
      </c>
      <c r="B1349" s="71"/>
    </row>
    <row r="1350" spans="1:2" x14ac:dyDescent="0.25">
      <c r="A1350" s="2" t="s">
        <v>242</v>
      </c>
      <c r="B1350" s="71"/>
    </row>
    <row r="1351" spans="1:2" x14ac:dyDescent="0.25">
      <c r="A1351" s="2" t="s">
        <v>242</v>
      </c>
      <c r="B1351" s="71"/>
    </row>
    <row r="1352" spans="1:2" x14ac:dyDescent="0.25">
      <c r="A1352" s="2" t="s">
        <v>242</v>
      </c>
      <c r="B1352" s="71"/>
    </row>
    <row r="1353" spans="1:2" x14ac:dyDescent="0.25">
      <c r="A1353" s="2" t="s">
        <v>242</v>
      </c>
      <c r="B1353" s="71"/>
    </row>
    <row r="1354" spans="1:2" x14ac:dyDescent="0.25">
      <c r="A1354" s="2" t="s">
        <v>242</v>
      </c>
      <c r="B1354" s="71"/>
    </row>
    <row r="1355" spans="1:2" x14ac:dyDescent="0.25">
      <c r="A1355" s="2" t="s">
        <v>242</v>
      </c>
      <c r="B1355" s="71"/>
    </row>
    <row r="1356" spans="1:2" x14ac:dyDescent="0.25">
      <c r="A1356" s="2" t="s">
        <v>242</v>
      </c>
      <c r="B1356" s="71"/>
    </row>
    <row r="1357" spans="1:2" x14ac:dyDescent="0.25">
      <c r="A1357" s="2" t="s">
        <v>242</v>
      </c>
      <c r="B1357" s="71"/>
    </row>
    <row r="1358" spans="1:2" x14ac:dyDescent="0.25">
      <c r="A1358" s="2" t="s">
        <v>242</v>
      </c>
      <c r="B1358" s="71"/>
    </row>
    <row r="1359" spans="1:2" x14ac:dyDescent="0.25">
      <c r="A1359" s="2" t="s">
        <v>242</v>
      </c>
      <c r="B1359" s="71"/>
    </row>
    <row r="1360" spans="1:2" x14ac:dyDescent="0.25">
      <c r="A1360" s="2" t="s">
        <v>242</v>
      </c>
      <c r="B1360" s="71"/>
    </row>
    <row r="1361" spans="1:1" x14ac:dyDescent="0.25">
      <c r="A1361" s="2" t="s">
        <v>242</v>
      </c>
    </row>
    <row r="1362" spans="1:1" x14ac:dyDescent="0.25">
      <c r="A1362" s="2" t="s">
        <v>242</v>
      </c>
    </row>
    <row r="1363" spans="1:1" x14ac:dyDescent="0.25">
      <c r="A1363" s="2" t="s">
        <v>242</v>
      </c>
    </row>
    <row r="1364" spans="1:1" x14ac:dyDescent="0.25">
      <c r="A1364" s="2" t="s">
        <v>242</v>
      </c>
    </row>
    <row r="1365" spans="1:1" x14ac:dyDescent="0.25">
      <c r="A1365" s="2" t="s">
        <v>242</v>
      </c>
    </row>
    <row r="1366" spans="1:1" x14ac:dyDescent="0.25">
      <c r="A1366" s="2" t="s">
        <v>242</v>
      </c>
    </row>
    <row r="1367" spans="1:1" x14ac:dyDescent="0.25">
      <c r="A1367" s="2" t="s">
        <v>242</v>
      </c>
    </row>
    <row r="1368" spans="1:1" x14ac:dyDescent="0.25">
      <c r="A1368" s="2" t="s">
        <v>242</v>
      </c>
    </row>
    <row r="1369" spans="1:1" x14ac:dyDescent="0.25">
      <c r="A1369" s="2" t="s">
        <v>242</v>
      </c>
    </row>
    <row r="1370" spans="1:1" x14ac:dyDescent="0.25">
      <c r="A1370" s="2" t="s">
        <v>242</v>
      </c>
    </row>
    <row r="1371" spans="1:1" x14ac:dyDescent="0.25">
      <c r="A1371" s="2" t="s">
        <v>242</v>
      </c>
    </row>
    <row r="1372" spans="1:1" x14ac:dyDescent="0.25">
      <c r="A1372" s="2" t="s">
        <v>242</v>
      </c>
    </row>
    <row r="1373" spans="1:1" x14ac:dyDescent="0.25">
      <c r="A1373" s="2" t="s">
        <v>242</v>
      </c>
    </row>
    <row r="1374" spans="1:1" x14ac:dyDescent="0.25">
      <c r="A1374" s="2" t="s">
        <v>242</v>
      </c>
    </row>
    <row r="1375" spans="1:1" x14ac:dyDescent="0.25">
      <c r="A1375" s="2" t="s">
        <v>242</v>
      </c>
    </row>
    <row r="1376" spans="1:1" x14ac:dyDescent="0.25">
      <c r="A1376" s="2" t="s">
        <v>242</v>
      </c>
    </row>
    <row r="1377" spans="1:2" x14ac:dyDescent="0.25">
      <c r="A1377" s="2" t="s">
        <v>242</v>
      </c>
    </row>
    <row r="1378" spans="1:2" x14ac:dyDescent="0.25">
      <c r="A1378" s="2" t="s">
        <v>242</v>
      </c>
    </row>
    <row r="1379" spans="1:2" x14ac:dyDescent="0.25">
      <c r="A1379" s="2" t="s">
        <v>242</v>
      </c>
    </row>
    <row r="1380" spans="1:2" x14ac:dyDescent="0.25">
      <c r="A1380" s="2" t="s">
        <v>242</v>
      </c>
    </row>
    <row r="1381" spans="1:2" x14ac:dyDescent="0.25">
      <c r="A1381" s="2" t="s">
        <v>242</v>
      </c>
      <c r="B1381" s="71" t="s">
        <v>241</v>
      </c>
    </row>
    <row r="1382" spans="1:2" x14ac:dyDescent="0.25">
      <c r="A1382" s="2" t="s">
        <v>242</v>
      </c>
    </row>
    <row r="1383" spans="1:2" x14ac:dyDescent="0.25">
      <c r="A1383" s="2" t="s">
        <v>242</v>
      </c>
    </row>
    <row r="1384" spans="1:2" x14ac:dyDescent="0.25">
      <c r="A1384" s="2" t="s">
        <v>242</v>
      </c>
    </row>
    <row r="1385" spans="1:2" x14ac:dyDescent="0.25">
      <c r="A1385" s="2" t="s">
        <v>242</v>
      </c>
    </row>
    <row r="1386" spans="1:2" x14ac:dyDescent="0.25">
      <c r="A1386" s="2" t="s">
        <v>242</v>
      </c>
    </row>
    <row r="1387" spans="1:2" x14ac:dyDescent="0.25">
      <c r="A1387" s="2" t="s">
        <v>242</v>
      </c>
    </row>
    <row r="1388" spans="1:2" x14ac:dyDescent="0.25">
      <c r="A1388" s="2" t="s">
        <v>242</v>
      </c>
    </row>
    <row r="1389" spans="1:2" x14ac:dyDescent="0.25">
      <c r="A1389" s="2" t="s">
        <v>242</v>
      </c>
    </row>
    <row r="1390" spans="1:2" x14ac:dyDescent="0.25">
      <c r="A1390" s="2" t="s">
        <v>242</v>
      </c>
    </row>
    <row r="1391" spans="1:2" x14ac:dyDescent="0.25">
      <c r="A1391" s="2" t="s">
        <v>242</v>
      </c>
    </row>
    <row r="1392" spans="1:2" x14ac:dyDescent="0.25">
      <c r="A1392" s="2" t="s">
        <v>242</v>
      </c>
    </row>
    <row r="1393" spans="1:1" x14ac:dyDescent="0.25">
      <c r="A1393" s="2" t="s">
        <v>242</v>
      </c>
    </row>
    <row r="1394" spans="1:1" x14ac:dyDescent="0.25">
      <c r="A1394" s="2" t="s">
        <v>242</v>
      </c>
    </row>
    <row r="1395" spans="1:1" x14ac:dyDescent="0.25">
      <c r="A1395" s="2" t="s">
        <v>242</v>
      </c>
    </row>
    <row r="1396" spans="1:1" x14ac:dyDescent="0.25">
      <c r="A1396" s="2" t="s">
        <v>242</v>
      </c>
    </row>
    <row r="1397" spans="1:1" x14ac:dyDescent="0.25">
      <c r="A1397" s="2" t="s">
        <v>242</v>
      </c>
    </row>
    <row r="1398" spans="1:1" x14ac:dyDescent="0.25">
      <c r="A1398" s="2" t="s">
        <v>242</v>
      </c>
    </row>
    <row r="1399" spans="1:1" x14ac:dyDescent="0.25">
      <c r="A1399" s="2" t="s">
        <v>242</v>
      </c>
    </row>
    <row r="1400" spans="1:1" x14ac:dyDescent="0.25">
      <c r="A1400" s="2" t="s">
        <v>242</v>
      </c>
    </row>
    <row r="1401" spans="1:1" x14ac:dyDescent="0.25">
      <c r="A1401" s="2" t="s">
        <v>242</v>
      </c>
    </row>
    <row r="1402" spans="1:1" x14ac:dyDescent="0.25">
      <c r="A1402" s="2" t="s">
        <v>242</v>
      </c>
    </row>
    <row r="1403" spans="1:1" x14ac:dyDescent="0.25">
      <c r="A1403" s="2" t="s">
        <v>242</v>
      </c>
    </row>
    <row r="1404" spans="1:1" x14ac:dyDescent="0.25">
      <c r="A1404" s="2" t="s">
        <v>242</v>
      </c>
    </row>
    <row r="1405" spans="1:1" x14ac:dyDescent="0.25">
      <c r="A1405" s="2" t="s">
        <v>242</v>
      </c>
    </row>
    <row r="1406" spans="1:1" x14ac:dyDescent="0.25">
      <c r="A1406" s="2" t="s">
        <v>242</v>
      </c>
    </row>
    <row r="1407" spans="1:1" x14ac:dyDescent="0.25">
      <c r="A1407" s="2" t="s">
        <v>242</v>
      </c>
    </row>
    <row r="1408" spans="1:1" x14ac:dyDescent="0.25">
      <c r="A1408" s="2" t="s">
        <v>242</v>
      </c>
    </row>
    <row r="1409" spans="1:2" x14ac:dyDescent="0.25">
      <c r="A1409" s="2" t="s">
        <v>242</v>
      </c>
    </row>
    <row r="1410" spans="1:2" x14ac:dyDescent="0.25">
      <c r="A1410" s="2" t="s">
        <v>242</v>
      </c>
    </row>
    <row r="1411" spans="1:2" x14ac:dyDescent="0.25">
      <c r="A1411" s="2" t="s">
        <v>242</v>
      </c>
    </row>
    <row r="1412" spans="1:2" x14ac:dyDescent="0.25">
      <c r="A1412" s="2" t="s">
        <v>242</v>
      </c>
    </row>
    <row r="1413" spans="1:2" x14ac:dyDescent="0.25">
      <c r="A1413" s="2" t="s">
        <v>242</v>
      </c>
    </row>
    <row r="1414" spans="1:2" x14ac:dyDescent="0.25">
      <c r="A1414" s="2" t="s">
        <v>242</v>
      </c>
    </row>
    <row r="1415" spans="1:2" ht="12.6" customHeight="1" x14ac:dyDescent="0.25">
      <c r="A1415" s="2" t="s">
        <v>242</v>
      </c>
      <c r="B1415" s="71" t="s">
        <v>259</v>
      </c>
    </row>
    <row r="1416" spans="1:2" x14ac:dyDescent="0.25">
      <c r="A1416" s="2" t="s">
        <v>242</v>
      </c>
    </row>
    <row r="1417" spans="1:2" x14ac:dyDescent="0.25">
      <c r="A1417" s="2" t="s">
        <v>242</v>
      </c>
    </row>
    <row r="1418" spans="1:2" x14ac:dyDescent="0.25">
      <c r="A1418" s="2" t="s">
        <v>242</v>
      </c>
    </row>
    <row r="1419" spans="1:2" x14ac:dyDescent="0.25">
      <c r="A1419" s="2" t="s">
        <v>242</v>
      </c>
    </row>
    <row r="1420" spans="1:2" x14ac:dyDescent="0.25">
      <c r="A1420" s="2" t="s">
        <v>242</v>
      </c>
    </row>
    <row r="1421" spans="1:2" x14ac:dyDescent="0.25">
      <c r="A1421" s="2" t="s">
        <v>242</v>
      </c>
    </row>
    <row r="1422" spans="1:2" x14ac:dyDescent="0.25">
      <c r="A1422" s="2" t="s">
        <v>242</v>
      </c>
    </row>
    <row r="1423" spans="1:2" x14ac:dyDescent="0.25">
      <c r="A1423" s="2" t="s">
        <v>242</v>
      </c>
    </row>
    <row r="1424" spans="1:2" x14ac:dyDescent="0.25">
      <c r="A1424" s="2" t="s">
        <v>242</v>
      </c>
    </row>
    <row r="1425" spans="1:2" x14ac:dyDescent="0.25">
      <c r="A1425" s="2" t="s">
        <v>242</v>
      </c>
    </row>
    <row r="1426" spans="1:2" x14ac:dyDescent="0.25">
      <c r="A1426" s="2" t="s">
        <v>242</v>
      </c>
    </row>
    <row r="1427" spans="1:2" x14ac:dyDescent="0.25">
      <c r="A1427" s="2" t="s">
        <v>242</v>
      </c>
    </row>
    <row r="1428" spans="1:2" x14ac:dyDescent="0.25">
      <c r="A1428" s="2" t="s">
        <v>242</v>
      </c>
    </row>
    <row r="1429" spans="1:2" x14ac:dyDescent="0.25">
      <c r="A1429" s="2" t="s">
        <v>242</v>
      </c>
    </row>
    <row r="1430" spans="1:2" x14ac:dyDescent="0.25">
      <c r="A1430" s="2" t="s">
        <v>242</v>
      </c>
    </row>
    <row r="1431" spans="1:2" x14ac:dyDescent="0.25">
      <c r="A1431" s="2" t="s">
        <v>242</v>
      </c>
    </row>
    <row r="1432" spans="1:2" x14ac:dyDescent="0.25">
      <c r="A1432" s="2" t="s">
        <v>242</v>
      </c>
    </row>
    <row r="1433" spans="1:2" x14ac:dyDescent="0.25">
      <c r="A1433" s="2" t="s">
        <v>242</v>
      </c>
    </row>
    <row r="1434" spans="1:2" x14ac:dyDescent="0.25">
      <c r="A1434" s="2" t="s">
        <v>242</v>
      </c>
    </row>
    <row r="1435" spans="1:2" x14ac:dyDescent="0.25">
      <c r="A1435" s="2" t="s">
        <v>242</v>
      </c>
    </row>
    <row r="1436" spans="1:2" x14ac:dyDescent="0.25">
      <c r="A1436" s="2" t="s">
        <v>242</v>
      </c>
    </row>
    <row r="1437" spans="1:2" x14ac:dyDescent="0.25">
      <c r="A1437" s="2" t="s">
        <v>242</v>
      </c>
    </row>
    <row r="1438" spans="1:2" x14ac:dyDescent="0.25">
      <c r="A1438" s="2" t="s">
        <v>242</v>
      </c>
    </row>
    <row r="1439" spans="1:2" x14ac:dyDescent="0.25">
      <c r="A1439" s="2"/>
    </row>
    <row r="1440" spans="1:2" x14ac:dyDescent="0.25">
      <c r="A1440" s="2" t="s">
        <v>265</v>
      </c>
      <c r="B1440" t="s">
        <v>378</v>
      </c>
    </row>
    <row r="1441" spans="1:2" x14ac:dyDescent="0.25">
      <c r="A1441" s="2" t="s">
        <v>265</v>
      </c>
      <c r="B1441" s="71" t="s">
        <v>266</v>
      </c>
    </row>
    <row r="1442" spans="1:2" x14ac:dyDescent="0.25">
      <c r="A1442" s="2" t="s">
        <v>265</v>
      </c>
    </row>
    <row r="1443" spans="1:2" x14ac:dyDescent="0.25">
      <c r="A1443" s="2" t="s">
        <v>265</v>
      </c>
    </row>
    <row r="1444" spans="1:2" x14ac:dyDescent="0.25">
      <c r="A1444" s="2" t="s">
        <v>265</v>
      </c>
    </row>
    <row r="1445" spans="1:2" x14ac:dyDescent="0.25">
      <c r="A1445" s="2" t="s">
        <v>265</v>
      </c>
    </row>
    <row r="1446" spans="1:2" x14ac:dyDescent="0.25">
      <c r="A1446" s="2" t="s">
        <v>265</v>
      </c>
    </row>
    <row r="1447" spans="1:2" x14ac:dyDescent="0.25">
      <c r="A1447" s="2" t="s">
        <v>265</v>
      </c>
    </row>
    <row r="1448" spans="1:2" x14ac:dyDescent="0.25">
      <c r="A1448" s="2" t="s">
        <v>265</v>
      </c>
    </row>
    <row r="1449" spans="1:2" x14ac:dyDescent="0.25">
      <c r="A1449" s="2" t="s">
        <v>265</v>
      </c>
    </row>
    <row r="1450" spans="1:2" x14ac:dyDescent="0.25">
      <c r="A1450" s="2" t="s">
        <v>265</v>
      </c>
    </row>
    <row r="1451" spans="1:2" x14ac:dyDescent="0.25">
      <c r="A1451" s="2" t="s">
        <v>265</v>
      </c>
    </row>
    <row r="1452" spans="1:2" x14ac:dyDescent="0.25">
      <c r="A1452" s="2" t="s">
        <v>265</v>
      </c>
    </row>
    <row r="1453" spans="1:2" x14ac:dyDescent="0.25">
      <c r="A1453" s="2" t="s">
        <v>265</v>
      </c>
    </row>
    <row r="1454" spans="1:2" x14ac:dyDescent="0.25">
      <c r="A1454" s="2" t="s">
        <v>265</v>
      </c>
    </row>
    <row r="1455" spans="1:2" x14ac:dyDescent="0.25">
      <c r="A1455" s="2" t="s">
        <v>265</v>
      </c>
    </row>
    <row r="1456" spans="1:2" x14ac:dyDescent="0.25">
      <c r="A1456" s="2" t="s">
        <v>265</v>
      </c>
    </row>
    <row r="1457" spans="1:1" x14ac:dyDescent="0.25">
      <c r="A1457" s="2" t="s">
        <v>265</v>
      </c>
    </row>
    <row r="1458" spans="1:1" x14ac:dyDescent="0.25">
      <c r="A1458" s="2" t="s">
        <v>265</v>
      </c>
    </row>
    <row r="1459" spans="1:1" x14ac:dyDescent="0.25">
      <c r="A1459" s="2" t="s">
        <v>265</v>
      </c>
    </row>
    <row r="1460" spans="1:1" x14ac:dyDescent="0.25">
      <c r="A1460" s="2" t="s">
        <v>265</v>
      </c>
    </row>
    <row r="1461" spans="1:1" x14ac:dyDescent="0.25">
      <c r="A1461" s="2" t="s">
        <v>265</v>
      </c>
    </row>
    <row r="1462" spans="1:1" x14ac:dyDescent="0.25">
      <c r="A1462" s="2" t="s">
        <v>265</v>
      </c>
    </row>
    <row r="1463" spans="1:1" x14ac:dyDescent="0.25">
      <c r="A1463" s="2" t="s">
        <v>265</v>
      </c>
    </row>
    <row r="1464" spans="1:1" x14ac:dyDescent="0.25">
      <c r="A1464" s="2" t="s">
        <v>265</v>
      </c>
    </row>
    <row r="1465" spans="1:1" x14ac:dyDescent="0.25">
      <c r="A1465" s="2" t="s">
        <v>265</v>
      </c>
    </row>
    <row r="1466" spans="1:1" x14ac:dyDescent="0.25">
      <c r="A1466" s="2" t="s">
        <v>265</v>
      </c>
    </row>
    <row r="1467" spans="1:1" x14ac:dyDescent="0.25">
      <c r="A1467" s="2" t="s">
        <v>265</v>
      </c>
    </row>
    <row r="1468" spans="1:1" x14ac:dyDescent="0.25">
      <c r="A1468" s="2" t="s">
        <v>265</v>
      </c>
    </row>
    <row r="1469" spans="1:1" x14ac:dyDescent="0.25">
      <c r="A1469" s="2" t="s">
        <v>265</v>
      </c>
    </row>
    <row r="1470" spans="1:1" x14ac:dyDescent="0.25">
      <c r="A1470" s="2" t="s">
        <v>265</v>
      </c>
    </row>
    <row r="1471" spans="1:1" x14ac:dyDescent="0.25">
      <c r="A1471" s="2" t="s">
        <v>265</v>
      </c>
    </row>
    <row r="1472" spans="1:1" x14ac:dyDescent="0.25">
      <c r="A1472" s="2" t="s">
        <v>265</v>
      </c>
    </row>
    <row r="1473" spans="1:1" x14ac:dyDescent="0.25">
      <c r="A1473" s="2" t="s">
        <v>265</v>
      </c>
    </row>
    <row r="1474" spans="1:1" x14ac:dyDescent="0.25">
      <c r="A1474" s="2" t="s">
        <v>265</v>
      </c>
    </row>
    <row r="1475" spans="1:1" x14ac:dyDescent="0.25">
      <c r="A1475" s="2" t="s">
        <v>265</v>
      </c>
    </row>
    <row r="1476" spans="1:1" x14ac:dyDescent="0.25">
      <c r="A1476" s="2" t="s">
        <v>265</v>
      </c>
    </row>
    <row r="1477" spans="1:1" x14ac:dyDescent="0.25">
      <c r="A1477" s="2" t="s">
        <v>265</v>
      </c>
    </row>
    <row r="1478" spans="1:1" x14ac:dyDescent="0.25">
      <c r="A1478" s="2" t="s">
        <v>265</v>
      </c>
    </row>
    <row r="1479" spans="1:1" x14ac:dyDescent="0.25">
      <c r="A1479" s="2" t="s">
        <v>265</v>
      </c>
    </row>
    <row r="1480" spans="1:1" x14ac:dyDescent="0.25">
      <c r="A1480" s="2" t="s">
        <v>265</v>
      </c>
    </row>
    <row r="1481" spans="1:1" x14ac:dyDescent="0.25">
      <c r="A1481" s="2" t="s">
        <v>265</v>
      </c>
    </row>
    <row r="1482" spans="1:1" x14ac:dyDescent="0.25">
      <c r="A1482" s="2" t="s">
        <v>265</v>
      </c>
    </row>
    <row r="1483" spans="1:1" x14ac:dyDescent="0.25">
      <c r="A1483" s="2" t="s">
        <v>265</v>
      </c>
    </row>
    <row r="1484" spans="1:1" x14ac:dyDescent="0.25">
      <c r="A1484" s="2" t="s">
        <v>265</v>
      </c>
    </row>
    <row r="1485" spans="1:1" x14ac:dyDescent="0.25">
      <c r="A1485" s="2" t="s">
        <v>265</v>
      </c>
    </row>
    <row r="1486" spans="1:1" x14ac:dyDescent="0.25">
      <c r="A1486" s="2" t="s">
        <v>265</v>
      </c>
    </row>
    <row r="1487" spans="1:1" x14ac:dyDescent="0.25">
      <c r="A1487" s="2" t="s">
        <v>265</v>
      </c>
    </row>
    <row r="1488" spans="1:1" x14ac:dyDescent="0.25">
      <c r="A1488" s="2" t="s">
        <v>265</v>
      </c>
    </row>
    <row r="1489" spans="1:1" x14ac:dyDescent="0.25">
      <c r="A1489" s="2" t="s">
        <v>265</v>
      </c>
    </row>
    <row r="1490" spans="1:1" x14ac:dyDescent="0.25">
      <c r="A1490" s="2" t="s">
        <v>265</v>
      </c>
    </row>
    <row r="1491" spans="1:1" x14ac:dyDescent="0.25">
      <c r="A1491" s="2" t="s">
        <v>265</v>
      </c>
    </row>
    <row r="1492" spans="1:1" x14ac:dyDescent="0.25">
      <c r="A1492" s="2" t="s">
        <v>265</v>
      </c>
    </row>
    <row r="1493" spans="1:1" x14ac:dyDescent="0.25">
      <c r="A1493" s="2" t="s">
        <v>265</v>
      </c>
    </row>
    <row r="1494" spans="1:1" x14ac:dyDescent="0.25">
      <c r="A1494" s="2" t="s">
        <v>265</v>
      </c>
    </row>
    <row r="1495" spans="1:1" x14ac:dyDescent="0.25">
      <c r="A1495" s="2" t="s">
        <v>265</v>
      </c>
    </row>
    <row r="1496" spans="1:1" x14ac:dyDescent="0.25">
      <c r="A1496" s="2" t="s">
        <v>265</v>
      </c>
    </row>
    <row r="1497" spans="1:1" x14ac:dyDescent="0.25">
      <c r="A1497" s="2" t="s">
        <v>265</v>
      </c>
    </row>
    <row r="1498" spans="1:1" x14ac:dyDescent="0.25">
      <c r="A1498" s="2" t="s">
        <v>265</v>
      </c>
    </row>
    <row r="1499" spans="1:1" x14ac:dyDescent="0.25">
      <c r="A1499" s="2" t="s">
        <v>265</v>
      </c>
    </row>
    <row r="1500" spans="1:1" x14ac:dyDescent="0.25">
      <c r="A1500" s="2" t="s">
        <v>265</v>
      </c>
    </row>
    <row r="1501" spans="1:1" x14ac:dyDescent="0.25">
      <c r="A1501" s="2" t="s">
        <v>265</v>
      </c>
    </row>
    <row r="1502" spans="1:1" x14ac:dyDescent="0.25">
      <c r="A1502" s="2" t="s">
        <v>265</v>
      </c>
    </row>
    <row r="1503" spans="1:1" x14ac:dyDescent="0.25">
      <c r="A1503" s="2" t="s">
        <v>265</v>
      </c>
    </row>
    <row r="1504" spans="1:1" x14ac:dyDescent="0.25">
      <c r="A1504" s="2" t="s">
        <v>265</v>
      </c>
    </row>
    <row r="1505" spans="1:2" x14ac:dyDescent="0.25">
      <c r="A1505" s="2" t="s">
        <v>265</v>
      </c>
    </row>
    <row r="1506" spans="1:2" x14ac:dyDescent="0.25">
      <c r="A1506" s="2" t="s">
        <v>265</v>
      </c>
    </row>
    <row r="1507" spans="1:2" x14ac:dyDescent="0.25">
      <c r="A1507" s="2" t="s">
        <v>265</v>
      </c>
    </row>
    <row r="1508" spans="1:2" x14ac:dyDescent="0.25">
      <c r="A1508" s="2" t="s">
        <v>265</v>
      </c>
    </row>
    <row r="1509" spans="1:2" x14ac:dyDescent="0.25">
      <c r="A1509" s="2" t="s">
        <v>265</v>
      </c>
    </row>
    <row r="1510" spans="1:2" x14ac:dyDescent="0.25">
      <c r="A1510" s="2" t="s">
        <v>265</v>
      </c>
    </row>
    <row r="1511" spans="1:2" x14ac:dyDescent="0.25">
      <c r="A1511" s="2" t="s">
        <v>265</v>
      </c>
    </row>
    <row r="1512" spans="1:2" x14ac:dyDescent="0.25">
      <c r="A1512" s="2" t="s">
        <v>265</v>
      </c>
    </row>
    <row r="1513" spans="1:2" x14ac:dyDescent="0.25">
      <c r="A1513" s="2" t="s">
        <v>265</v>
      </c>
    </row>
    <row r="1514" spans="1:2" x14ac:dyDescent="0.25">
      <c r="A1514" s="2" t="s">
        <v>265</v>
      </c>
    </row>
    <row r="1515" spans="1:2" x14ac:dyDescent="0.25">
      <c r="A1515" s="2" t="s">
        <v>265</v>
      </c>
    </row>
    <row r="1516" spans="1:2" x14ac:dyDescent="0.25">
      <c r="A1516" s="2" t="s">
        <v>265</v>
      </c>
    </row>
    <row r="1517" spans="1:2" x14ac:dyDescent="0.25">
      <c r="A1517" s="2" t="s">
        <v>265</v>
      </c>
      <c r="B1517" s="71" t="s">
        <v>237</v>
      </c>
    </row>
    <row r="1518" spans="1:2" x14ac:dyDescent="0.25">
      <c r="A1518" s="2" t="s">
        <v>265</v>
      </c>
    </row>
    <row r="1519" spans="1:2" x14ac:dyDescent="0.25">
      <c r="A1519" s="2" t="s">
        <v>265</v>
      </c>
    </row>
    <row r="1520" spans="1:2" x14ac:dyDescent="0.25">
      <c r="A1520" s="2" t="s">
        <v>265</v>
      </c>
    </row>
    <row r="1521" spans="1:2" x14ac:dyDescent="0.25">
      <c r="A1521" s="2" t="s">
        <v>265</v>
      </c>
    </row>
    <row r="1522" spans="1:2" x14ac:dyDescent="0.25">
      <c r="A1522" s="2" t="s">
        <v>265</v>
      </c>
    </row>
    <row r="1523" spans="1:2" x14ac:dyDescent="0.25">
      <c r="A1523" s="2" t="s">
        <v>265</v>
      </c>
    </row>
    <row r="1524" spans="1:2" x14ac:dyDescent="0.25">
      <c r="A1524" s="2" t="s">
        <v>265</v>
      </c>
    </row>
    <row r="1525" spans="1:2" x14ac:dyDescent="0.25">
      <c r="A1525" s="2" t="s">
        <v>265</v>
      </c>
    </row>
    <row r="1526" spans="1:2" x14ac:dyDescent="0.25">
      <c r="A1526" s="2" t="s">
        <v>265</v>
      </c>
      <c r="B1526" s="71" t="s">
        <v>38</v>
      </c>
    </row>
    <row r="1527" spans="1:2" x14ac:dyDescent="0.25">
      <c r="A1527" s="2" t="s">
        <v>265</v>
      </c>
    </row>
    <row r="1528" spans="1:2" x14ac:dyDescent="0.25">
      <c r="A1528" s="2" t="s">
        <v>265</v>
      </c>
    </row>
    <row r="1529" spans="1:2" x14ac:dyDescent="0.25">
      <c r="A1529" s="2" t="s">
        <v>265</v>
      </c>
    </row>
    <row r="1530" spans="1:2" x14ac:dyDescent="0.25">
      <c r="A1530" s="2" t="s">
        <v>265</v>
      </c>
    </row>
    <row r="1531" spans="1:2" x14ac:dyDescent="0.25">
      <c r="A1531" s="2" t="s">
        <v>265</v>
      </c>
    </row>
    <row r="1532" spans="1:2" x14ac:dyDescent="0.25">
      <c r="A1532" s="2" t="s">
        <v>265</v>
      </c>
    </row>
    <row r="1533" spans="1:2" x14ac:dyDescent="0.25">
      <c r="A1533" s="2" t="s">
        <v>265</v>
      </c>
    </row>
    <row r="1534" spans="1:2" x14ac:dyDescent="0.25">
      <c r="A1534" s="2" t="s">
        <v>265</v>
      </c>
    </row>
    <row r="1535" spans="1:2" x14ac:dyDescent="0.25">
      <c r="A1535" s="2" t="s">
        <v>265</v>
      </c>
    </row>
    <row r="1536" spans="1:2" x14ac:dyDescent="0.25">
      <c r="A1536" s="2" t="s">
        <v>265</v>
      </c>
    </row>
    <row r="1537" spans="1:2" x14ac:dyDescent="0.25">
      <c r="A1537" s="2" t="s">
        <v>265</v>
      </c>
    </row>
    <row r="1538" spans="1:2" x14ac:dyDescent="0.25">
      <c r="A1538" s="2" t="s">
        <v>265</v>
      </c>
    </row>
    <row r="1539" spans="1:2" x14ac:dyDescent="0.25">
      <c r="A1539" s="2" t="s">
        <v>265</v>
      </c>
    </row>
    <row r="1540" spans="1:2" x14ac:dyDescent="0.25">
      <c r="A1540" s="2" t="s">
        <v>265</v>
      </c>
      <c r="B1540" s="71" t="s">
        <v>249</v>
      </c>
    </row>
    <row r="1541" spans="1:2" x14ac:dyDescent="0.25">
      <c r="A1541" s="2" t="s">
        <v>265</v>
      </c>
      <c r="B1541" s="71"/>
    </row>
    <row r="1542" spans="1:2" x14ac:dyDescent="0.25">
      <c r="A1542" s="2" t="s">
        <v>265</v>
      </c>
      <c r="B1542" s="71" t="s">
        <v>249</v>
      </c>
    </row>
    <row r="1543" spans="1:2" x14ac:dyDescent="0.25">
      <c r="A1543" s="2" t="s">
        <v>265</v>
      </c>
    </row>
    <row r="1544" spans="1:2" x14ac:dyDescent="0.25">
      <c r="A1544" s="2" t="s">
        <v>265</v>
      </c>
    </row>
    <row r="1545" spans="1:2" x14ac:dyDescent="0.25">
      <c r="A1545" s="2" t="s">
        <v>265</v>
      </c>
    </row>
    <row r="1546" spans="1:2" x14ac:dyDescent="0.25">
      <c r="A1546" s="2" t="s">
        <v>265</v>
      </c>
    </row>
    <row r="1547" spans="1:2" x14ac:dyDescent="0.25">
      <c r="A1547" s="2" t="s">
        <v>265</v>
      </c>
    </row>
    <row r="1548" spans="1:2" x14ac:dyDescent="0.25">
      <c r="A1548" s="2" t="s">
        <v>265</v>
      </c>
    </row>
    <row r="1549" spans="1:2" x14ac:dyDescent="0.25">
      <c r="A1549" s="2" t="s">
        <v>265</v>
      </c>
    </row>
    <row r="1550" spans="1:2" x14ac:dyDescent="0.25">
      <c r="A1550" s="2" t="s">
        <v>265</v>
      </c>
    </row>
    <row r="1551" spans="1:2" x14ac:dyDescent="0.25">
      <c r="A1551" s="2" t="s">
        <v>265</v>
      </c>
    </row>
    <row r="1552" spans="1:2" x14ac:dyDescent="0.25">
      <c r="A1552" s="2" t="s">
        <v>265</v>
      </c>
    </row>
    <row r="1553" spans="1:1" x14ac:dyDescent="0.25">
      <c r="A1553" s="2" t="s">
        <v>265</v>
      </c>
    </row>
    <row r="1554" spans="1:1" x14ac:dyDescent="0.25">
      <c r="A1554" s="2" t="s">
        <v>265</v>
      </c>
    </row>
    <row r="1555" spans="1:1" x14ac:dyDescent="0.25">
      <c r="A1555" s="2" t="s">
        <v>265</v>
      </c>
    </row>
    <row r="1556" spans="1:1" x14ac:dyDescent="0.25">
      <c r="A1556" s="2" t="s">
        <v>265</v>
      </c>
    </row>
    <row r="1557" spans="1:1" x14ac:dyDescent="0.25">
      <c r="A1557" s="2" t="s">
        <v>265</v>
      </c>
    </row>
    <row r="1558" spans="1:1" x14ac:dyDescent="0.25">
      <c r="A1558" s="2" t="s">
        <v>265</v>
      </c>
    </row>
    <row r="1559" spans="1:1" x14ac:dyDescent="0.25">
      <c r="A1559" s="2" t="s">
        <v>265</v>
      </c>
    </row>
    <row r="1560" spans="1:1" x14ac:dyDescent="0.25">
      <c r="A1560" s="2" t="s">
        <v>265</v>
      </c>
    </row>
    <row r="1561" spans="1:1" x14ac:dyDescent="0.25">
      <c r="A1561" s="2" t="s">
        <v>265</v>
      </c>
    </row>
    <row r="1562" spans="1:1" x14ac:dyDescent="0.25">
      <c r="A1562" s="2" t="s">
        <v>265</v>
      </c>
    </row>
    <row r="1563" spans="1:1" x14ac:dyDescent="0.25">
      <c r="A1563" s="2" t="s">
        <v>265</v>
      </c>
    </row>
    <row r="1564" spans="1:1" x14ac:dyDescent="0.25">
      <c r="A1564" s="2" t="s">
        <v>265</v>
      </c>
    </row>
    <row r="1565" spans="1:1" x14ac:dyDescent="0.25">
      <c r="A1565" s="2" t="s">
        <v>265</v>
      </c>
    </row>
    <row r="1566" spans="1:1" x14ac:dyDescent="0.25">
      <c r="A1566" s="2" t="s">
        <v>265</v>
      </c>
    </row>
    <row r="1567" spans="1:1" x14ac:dyDescent="0.25">
      <c r="A1567" s="2" t="s">
        <v>265</v>
      </c>
    </row>
    <row r="1568" spans="1:1" x14ac:dyDescent="0.25">
      <c r="A1568" s="2" t="s">
        <v>265</v>
      </c>
    </row>
    <row r="1569" spans="1:1" x14ac:dyDescent="0.25">
      <c r="A1569" s="2" t="s">
        <v>265</v>
      </c>
    </row>
    <row r="1570" spans="1:1" x14ac:dyDescent="0.25">
      <c r="A1570" s="2" t="s">
        <v>265</v>
      </c>
    </row>
    <row r="1571" spans="1:1" x14ac:dyDescent="0.25">
      <c r="A1571" s="2" t="s">
        <v>265</v>
      </c>
    </row>
    <row r="1572" spans="1:1" x14ac:dyDescent="0.25">
      <c r="A1572" s="2" t="s">
        <v>265</v>
      </c>
    </row>
    <row r="1573" spans="1:1" x14ac:dyDescent="0.25">
      <c r="A1573" s="2" t="s">
        <v>265</v>
      </c>
    </row>
    <row r="1574" spans="1:1" x14ac:dyDescent="0.25">
      <c r="A1574" s="2" t="s">
        <v>265</v>
      </c>
    </row>
    <row r="1575" spans="1:1" x14ac:dyDescent="0.25">
      <c r="A1575" s="2" t="s">
        <v>265</v>
      </c>
    </row>
    <row r="1576" spans="1:1" x14ac:dyDescent="0.25">
      <c r="A1576" s="2" t="s">
        <v>265</v>
      </c>
    </row>
    <row r="1577" spans="1:1" x14ac:dyDescent="0.25">
      <c r="A1577" s="2" t="s">
        <v>265</v>
      </c>
    </row>
    <row r="1578" spans="1:1" x14ac:dyDescent="0.25">
      <c r="A1578" s="2" t="s">
        <v>265</v>
      </c>
    </row>
    <row r="1579" spans="1:1" x14ac:dyDescent="0.25">
      <c r="A1579" s="2" t="s">
        <v>265</v>
      </c>
    </row>
    <row r="1580" spans="1:1" x14ac:dyDescent="0.25">
      <c r="A1580" s="2" t="s">
        <v>265</v>
      </c>
    </row>
    <row r="1581" spans="1:1" x14ac:dyDescent="0.25">
      <c r="A1581" s="2" t="s">
        <v>265</v>
      </c>
    </row>
    <row r="1582" spans="1:1" x14ac:dyDescent="0.25">
      <c r="A1582" s="2" t="s">
        <v>265</v>
      </c>
    </row>
    <row r="1583" spans="1:1" x14ac:dyDescent="0.25">
      <c r="A1583" s="2" t="s">
        <v>265</v>
      </c>
    </row>
    <row r="1584" spans="1:1" x14ac:dyDescent="0.25">
      <c r="A1584" s="2" t="s">
        <v>265</v>
      </c>
    </row>
    <row r="1585" spans="1:1" x14ac:dyDescent="0.25">
      <c r="A1585" s="2" t="s">
        <v>265</v>
      </c>
    </row>
    <row r="1586" spans="1:1" x14ac:dyDescent="0.25">
      <c r="A1586" s="2" t="s">
        <v>265</v>
      </c>
    </row>
    <row r="1587" spans="1:1" x14ac:dyDescent="0.25">
      <c r="A1587" s="2" t="s">
        <v>265</v>
      </c>
    </row>
    <row r="1588" spans="1:1" x14ac:dyDescent="0.25">
      <c r="A1588" s="2" t="s">
        <v>265</v>
      </c>
    </row>
    <row r="1589" spans="1:1" x14ac:dyDescent="0.25">
      <c r="A1589" s="2" t="s">
        <v>265</v>
      </c>
    </row>
    <row r="1590" spans="1:1" x14ac:dyDescent="0.25">
      <c r="A1590" s="2" t="s">
        <v>265</v>
      </c>
    </row>
    <row r="1591" spans="1:1" x14ac:dyDescent="0.25">
      <c r="A1591" s="2" t="s">
        <v>265</v>
      </c>
    </row>
    <row r="1592" spans="1:1" x14ac:dyDescent="0.25">
      <c r="A1592" s="2" t="s">
        <v>265</v>
      </c>
    </row>
    <row r="1593" spans="1:1" x14ac:dyDescent="0.25">
      <c r="A1593" s="2" t="s">
        <v>265</v>
      </c>
    </row>
    <row r="1594" spans="1:1" x14ac:dyDescent="0.25">
      <c r="A1594" s="2" t="s">
        <v>265</v>
      </c>
    </row>
    <row r="1595" spans="1:1" x14ac:dyDescent="0.25">
      <c r="A1595" s="2" t="s">
        <v>265</v>
      </c>
    </row>
    <row r="1596" spans="1:1" x14ac:dyDescent="0.25">
      <c r="A1596" s="2" t="s">
        <v>265</v>
      </c>
    </row>
    <row r="1597" spans="1:1" x14ac:dyDescent="0.25">
      <c r="A1597" s="2" t="s">
        <v>265</v>
      </c>
    </row>
    <row r="1598" spans="1:1" x14ac:dyDescent="0.25">
      <c r="A1598" s="2" t="s">
        <v>265</v>
      </c>
    </row>
    <row r="1599" spans="1:1" x14ac:dyDescent="0.25">
      <c r="A1599" s="2" t="s">
        <v>265</v>
      </c>
    </row>
    <row r="1600" spans="1:1" x14ac:dyDescent="0.25">
      <c r="A1600" s="2" t="s">
        <v>265</v>
      </c>
    </row>
    <row r="1601" spans="1:1" x14ac:dyDescent="0.25">
      <c r="A1601" s="2" t="s">
        <v>265</v>
      </c>
    </row>
    <row r="1602" spans="1:1" x14ac:dyDescent="0.25">
      <c r="A1602" s="2" t="s">
        <v>265</v>
      </c>
    </row>
    <row r="1603" spans="1:1" x14ac:dyDescent="0.25">
      <c r="A1603" s="2" t="s">
        <v>265</v>
      </c>
    </row>
    <row r="1604" spans="1:1" x14ac:dyDescent="0.25">
      <c r="A1604" s="2" t="s">
        <v>265</v>
      </c>
    </row>
    <row r="1605" spans="1:1" x14ac:dyDescent="0.25">
      <c r="A1605" s="2" t="s">
        <v>265</v>
      </c>
    </row>
    <row r="1606" spans="1:1" x14ac:dyDescent="0.25">
      <c r="A1606" s="2" t="s">
        <v>265</v>
      </c>
    </row>
    <row r="1607" spans="1:1" x14ac:dyDescent="0.25">
      <c r="A1607" s="2" t="s">
        <v>265</v>
      </c>
    </row>
    <row r="1608" spans="1:1" x14ac:dyDescent="0.25">
      <c r="A1608" s="2" t="s">
        <v>265</v>
      </c>
    </row>
    <row r="1609" spans="1:1" x14ac:dyDescent="0.25">
      <c r="A1609" s="2" t="s">
        <v>265</v>
      </c>
    </row>
    <row r="1610" spans="1:1" x14ac:dyDescent="0.25">
      <c r="A1610" s="2" t="s">
        <v>265</v>
      </c>
    </row>
    <row r="1611" spans="1:1" x14ac:dyDescent="0.25">
      <c r="A1611" s="2" t="s">
        <v>265</v>
      </c>
    </row>
    <row r="1612" spans="1:1" x14ac:dyDescent="0.25">
      <c r="A1612" s="2" t="s">
        <v>265</v>
      </c>
    </row>
    <row r="1613" spans="1:1" x14ac:dyDescent="0.25">
      <c r="A1613" s="2" t="s">
        <v>265</v>
      </c>
    </row>
    <row r="1614" spans="1:1" x14ac:dyDescent="0.25">
      <c r="A1614" s="2" t="s">
        <v>265</v>
      </c>
    </row>
    <row r="1615" spans="1:1" x14ac:dyDescent="0.25">
      <c r="A1615" s="2" t="s">
        <v>265</v>
      </c>
    </row>
    <row r="1616" spans="1:1" x14ac:dyDescent="0.25">
      <c r="A1616" s="2" t="s">
        <v>265</v>
      </c>
    </row>
    <row r="1617" spans="1:2" x14ac:dyDescent="0.25">
      <c r="A1617" s="2" t="s">
        <v>265</v>
      </c>
    </row>
    <row r="1618" spans="1:2" x14ac:dyDescent="0.25">
      <c r="A1618" s="2" t="s">
        <v>265</v>
      </c>
    </row>
    <row r="1619" spans="1:2" x14ac:dyDescent="0.25">
      <c r="A1619" s="2" t="s">
        <v>265</v>
      </c>
    </row>
    <row r="1620" spans="1:2" x14ac:dyDescent="0.25">
      <c r="A1620" s="2" t="s">
        <v>265</v>
      </c>
    </row>
    <row r="1621" spans="1:2" x14ac:dyDescent="0.25">
      <c r="A1621" s="2" t="s">
        <v>265</v>
      </c>
    </row>
    <row r="1622" spans="1:2" x14ac:dyDescent="0.25">
      <c r="A1622" s="2" t="s">
        <v>265</v>
      </c>
    </row>
    <row r="1623" spans="1:2" x14ac:dyDescent="0.25">
      <c r="A1623" s="2" t="s">
        <v>265</v>
      </c>
    </row>
    <row r="1624" spans="1:2" x14ac:dyDescent="0.25">
      <c r="A1624" s="2" t="s">
        <v>265</v>
      </c>
      <c r="B1624" s="71" t="s">
        <v>241</v>
      </c>
    </row>
    <row r="1625" spans="1:2" x14ac:dyDescent="0.25">
      <c r="A1625" s="2" t="s">
        <v>265</v>
      </c>
    </row>
    <row r="1626" spans="1:2" x14ac:dyDescent="0.25">
      <c r="A1626" s="2" t="s">
        <v>265</v>
      </c>
    </row>
    <row r="1627" spans="1:2" x14ac:dyDescent="0.25">
      <c r="A1627" s="2" t="s">
        <v>265</v>
      </c>
    </row>
    <row r="1628" spans="1:2" x14ac:dyDescent="0.25">
      <c r="A1628" s="2" t="s">
        <v>265</v>
      </c>
    </row>
    <row r="1629" spans="1:2" x14ac:dyDescent="0.25">
      <c r="A1629" s="2" t="s">
        <v>265</v>
      </c>
    </row>
    <row r="1630" spans="1:2" x14ac:dyDescent="0.25">
      <c r="A1630" s="2" t="s">
        <v>265</v>
      </c>
    </row>
    <row r="1631" spans="1:2" x14ac:dyDescent="0.25">
      <c r="A1631" s="2" t="s">
        <v>265</v>
      </c>
    </row>
    <row r="1632" spans="1:2" x14ac:dyDescent="0.25">
      <c r="A1632" s="2" t="s">
        <v>265</v>
      </c>
    </row>
    <row r="1633" spans="1:2" x14ac:dyDescent="0.25">
      <c r="A1633" s="2" t="s">
        <v>265</v>
      </c>
    </row>
    <row r="1634" spans="1:2" x14ac:dyDescent="0.25">
      <c r="A1634" s="2" t="s">
        <v>265</v>
      </c>
    </row>
    <row r="1635" spans="1:2" x14ac:dyDescent="0.25">
      <c r="A1635" s="2" t="s">
        <v>265</v>
      </c>
    </row>
    <row r="1636" spans="1:2" x14ac:dyDescent="0.25">
      <c r="A1636" s="2" t="s">
        <v>265</v>
      </c>
    </row>
    <row r="1637" spans="1:2" x14ac:dyDescent="0.25">
      <c r="A1637" s="2" t="s">
        <v>265</v>
      </c>
    </row>
    <row r="1638" spans="1:2" x14ac:dyDescent="0.25">
      <c r="A1638" s="2" t="s">
        <v>265</v>
      </c>
    </row>
    <row r="1639" spans="1:2" x14ac:dyDescent="0.25">
      <c r="A1639" s="2" t="s">
        <v>265</v>
      </c>
    </row>
    <row r="1640" spans="1:2" x14ac:dyDescent="0.25">
      <c r="A1640" s="2" t="s">
        <v>265</v>
      </c>
    </row>
    <row r="1641" spans="1:2" x14ac:dyDescent="0.25">
      <c r="A1641" s="2" t="s">
        <v>265</v>
      </c>
    </row>
    <row r="1642" spans="1:2" x14ac:dyDescent="0.25">
      <c r="A1642" s="2" t="s">
        <v>265</v>
      </c>
    </row>
    <row r="1643" spans="1:2" x14ac:dyDescent="0.25">
      <c r="A1643" s="2" t="s">
        <v>265</v>
      </c>
    </row>
    <row r="1644" spans="1:2" x14ac:dyDescent="0.25">
      <c r="A1644" s="2" t="s">
        <v>265</v>
      </c>
    </row>
    <row r="1645" spans="1:2" x14ac:dyDescent="0.25">
      <c r="A1645" s="2" t="s">
        <v>265</v>
      </c>
      <c r="B1645" s="71" t="s">
        <v>259</v>
      </c>
    </row>
    <row r="1646" spans="1:2" x14ac:dyDescent="0.25">
      <c r="A1646" s="2" t="s">
        <v>265</v>
      </c>
    </row>
    <row r="1647" spans="1:2" x14ac:dyDescent="0.25">
      <c r="A1647" s="2" t="s">
        <v>265</v>
      </c>
    </row>
    <row r="1648" spans="1:2" x14ac:dyDescent="0.25">
      <c r="A1648" s="2" t="s">
        <v>265</v>
      </c>
    </row>
    <row r="1649" spans="1:1" x14ac:dyDescent="0.25">
      <c r="A1649" s="2" t="s">
        <v>265</v>
      </c>
    </row>
    <row r="1650" spans="1:1" x14ac:dyDescent="0.25">
      <c r="A1650" s="2" t="s">
        <v>265</v>
      </c>
    </row>
    <row r="1651" spans="1:1" x14ac:dyDescent="0.25">
      <c r="A1651" s="2" t="s">
        <v>265</v>
      </c>
    </row>
    <row r="1652" spans="1:1" x14ac:dyDescent="0.25">
      <c r="A1652" s="2" t="s">
        <v>265</v>
      </c>
    </row>
    <row r="1653" spans="1:1" x14ac:dyDescent="0.25">
      <c r="A1653" s="2" t="s">
        <v>265</v>
      </c>
    </row>
    <row r="1654" spans="1:1" x14ac:dyDescent="0.25">
      <c r="A1654" s="2" t="s">
        <v>265</v>
      </c>
    </row>
    <row r="1655" spans="1:1" x14ac:dyDescent="0.25">
      <c r="A1655" s="2" t="s">
        <v>265</v>
      </c>
    </row>
    <row r="1656" spans="1:1" x14ac:dyDescent="0.25">
      <c r="A1656" s="2" t="s">
        <v>265</v>
      </c>
    </row>
    <row r="1657" spans="1:1" x14ac:dyDescent="0.25">
      <c r="A1657" s="2" t="s">
        <v>265</v>
      </c>
    </row>
    <row r="1658" spans="1:1" x14ac:dyDescent="0.25">
      <c r="A1658" s="2" t="s">
        <v>265</v>
      </c>
    </row>
    <row r="1659" spans="1:1" x14ac:dyDescent="0.25">
      <c r="A1659" s="2" t="s">
        <v>265</v>
      </c>
    </row>
    <row r="1660" spans="1:1" x14ac:dyDescent="0.25">
      <c r="A1660" s="2" t="s">
        <v>265</v>
      </c>
    </row>
    <row r="1661" spans="1:1" x14ac:dyDescent="0.25">
      <c r="A1661" s="2" t="s">
        <v>265</v>
      </c>
    </row>
    <row r="1662" spans="1:1" x14ac:dyDescent="0.25">
      <c r="A1662" s="2" t="s">
        <v>265</v>
      </c>
    </row>
    <row r="1663" spans="1:1" x14ac:dyDescent="0.25">
      <c r="A1663" s="2" t="s">
        <v>265</v>
      </c>
    </row>
    <row r="1664" spans="1:1" x14ac:dyDescent="0.25">
      <c r="A1664" s="2" t="s">
        <v>265</v>
      </c>
    </row>
    <row r="1665" spans="1:1" x14ac:dyDescent="0.25">
      <c r="A1665" s="2" t="s">
        <v>265</v>
      </c>
    </row>
    <row r="1666" spans="1:1" x14ac:dyDescent="0.25">
      <c r="A1666" s="2" t="s">
        <v>265</v>
      </c>
    </row>
    <row r="1667" spans="1:1" x14ac:dyDescent="0.25">
      <c r="A1667" s="2" t="s">
        <v>265</v>
      </c>
    </row>
    <row r="1668" spans="1:1" x14ac:dyDescent="0.25">
      <c r="A1668" s="2" t="s">
        <v>265</v>
      </c>
    </row>
    <row r="1669" spans="1:1" x14ac:dyDescent="0.25">
      <c r="A1669" s="2" t="s">
        <v>265</v>
      </c>
    </row>
    <row r="1670" spans="1:1" x14ac:dyDescent="0.25">
      <c r="A1670" s="2" t="s">
        <v>265</v>
      </c>
    </row>
    <row r="1671" spans="1:1" x14ac:dyDescent="0.25">
      <c r="A1671" s="2" t="s">
        <v>265</v>
      </c>
    </row>
    <row r="1672" spans="1:1" x14ac:dyDescent="0.25">
      <c r="A1672" s="2" t="s">
        <v>265</v>
      </c>
    </row>
    <row r="1673" spans="1:1" x14ac:dyDescent="0.25">
      <c r="A1673" s="2" t="s">
        <v>265</v>
      </c>
    </row>
    <row r="1674" spans="1:1" x14ac:dyDescent="0.25">
      <c r="A1674" s="2" t="s">
        <v>265</v>
      </c>
    </row>
    <row r="1675" spans="1:1" x14ac:dyDescent="0.25">
      <c r="A1675" s="2" t="s">
        <v>265</v>
      </c>
    </row>
  </sheetData>
  <hyperlinks>
    <hyperlink ref="A4" location="AnalyzerSpecs!A8" display="CXA" xr:uid="{00000000-0004-0000-0100-000000000000}"/>
    <hyperlink ref="A5" location="AnalyzerSpecs!A144" display="ESA" xr:uid="{00000000-0004-0000-0100-000001000000}"/>
    <hyperlink ref="B4" location="AnalyzerSpecs!A269" display="EXA" xr:uid="{00000000-0004-0000-0100-000002000000}"/>
    <hyperlink ref="C4" location="AnalyzerSpecs!A513" display="MXA" xr:uid="{00000000-0004-0000-0100-000003000000}"/>
    <hyperlink ref="D4" location="AnalyzerSpecs!A938" display="PXA" xr:uid="{00000000-0004-0000-0100-000004000000}"/>
    <hyperlink ref="E4" location="AnalyzerSpecs!A1156" display="UXA" xr:uid="{00000000-0004-0000-0100-000005000000}"/>
    <hyperlink ref="B5" location="AnalyzerSpecs!A762" display="PSA" xr:uid="{00000000-0004-0000-0100-000006000000}"/>
    <hyperlink ref="A6" location="AnalyzerSpecs!A628" display="NFA" xr:uid="{00000000-0004-0000-0100-000007000000}"/>
    <hyperlink ref="B6" location="AnalyzerSpecs!A750" display="NFA-B" xr:uid="{00000000-0004-0000-0100-000008000000}"/>
  </hyperlink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55"/>
  <sheetViews>
    <sheetView zoomScaleNormal="100" workbookViewId="0">
      <selection activeCell="A6" sqref="A6"/>
    </sheetView>
  </sheetViews>
  <sheetFormatPr defaultRowHeight="13.2" x14ac:dyDescent="0.25"/>
  <sheetData>
    <row r="1" spans="1:6" x14ac:dyDescent="0.25">
      <c r="A1" t="s">
        <v>288</v>
      </c>
    </row>
    <row r="2" spans="1:6" x14ac:dyDescent="0.25">
      <c r="A2" t="s">
        <v>263</v>
      </c>
    </row>
    <row r="3" spans="1:6" x14ac:dyDescent="0.25">
      <c r="A3" t="s">
        <v>298</v>
      </c>
    </row>
    <row r="4" spans="1:6" x14ac:dyDescent="0.25">
      <c r="B4" s="2" t="s">
        <v>294</v>
      </c>
    </row>
    <row r="5" spans="1:6" x14ac:dyDescent="0.25">
      <c r="A5" s="72" t="s">
        <v>253</v>
      </c>
      <c r="B5" s="72" t="s">
        <v>372</v>
      </c>
      <c r="C5" s="72" t="s">
        <v>374</v>
      </c>
      <c r="D5" s="72" t="s">
        <v>295</v>
      </c>
      <c r="E5" s="72" t="s">
        <v>296</v>
      </c>
      <c r="F5" s="72" t="s">
        <v>256</v>
      </c>
    </row>
    <row r="7" spans="1:6" x14ac:dyDescent="0.25">
      <c r="A7" s="2" t="s">
        <v>253</v>
      </c>
      <c r="B7" t="s">
        <v>371</v>
      </c>
    </row>
    <row r="8" spans="1:6" x14ac:dyDescent="0.25">
      <c r="A8" s="2" t="s">
        <v>253</v>
      </c>
      <c r="B8" s="71" t="s">
        <v>239</v>
      </c>
    </row>
    <row r="9" spans="1:6" x14ac:dyDescent="0.25">
      <c r="A9" s="2" t="s">
        <v>253</v>
      </c>
    </row>
    <row r="10" spans="1:6" x14ac:dyDescent="0.25">
      <c r="A10" s="2" t="s">
        <v>253</v>
      </c>
    </row>
    <row r="11" spans="1:6" x14ac:dyDescent="0.25">
      <c r="A11" s="2" t="s">
        <v>253</v>
      </c>
    </row>
    <row r="12" spans="1:6" x14ac:dyDescent="0.25">
      <c r="A12" s="2" t="s">
        <v>253</v>
      </c>
    </row>
    <row r="13" spans="1:6" x14ac:dyDescent="0.25">
      <c r="A13" s="2" t="s">
        <v>253</v>
      </c>
    </row>
    <row r="14" spans="1:6" x14ac:dyDescent="0.25">
      <c r="A14" s="2" t="s">
        <v>253</v>
      </c>
    </row>
    <row r="15" spans="1:6" x14ac:dyDescent="0.25">
      <c r="A15" s="2" t="s">
        <v>253</v>
      </c>
    </row>
    <row r="16" spans="1:6" x14ac:dyDescent="0.25">
      <c r="A16" s="2" t="s">
        <v>253</v>
      </c>
    </row>
    <row r="17" spans="1:2" x14ac:dyDescent="0.25">
      <c r="A17" s="2" t="s">
        <v>253</v>
      </c>
    </row>
    <row r="18" spans="1:2" x14ac:dyDescent="0.25">
      <c r="A18" s="2" t="s">
        <v>253</v>
      </c>
    </row>
    <row r="19" spans="1:2" x14ac:dyDescent="0.25">
      <c r="A19" s="2" t="s">
        <v>253</v>
      </c>
    </row>
    <row r="20" spans="1:2" x14ac:dyDescent="0.25">
      <c r="A20" s="2" t="s">
        <v>253</v>
      </c>
    </row>
    <row r="21" spans="1:2" x14ac:dyDescent="0.25">
      <c r="A21" s="2" t="s">
        <v>253</v>
      </c>
    </row>
    <row r="22" spans="1:2" x14ac:dyDescent="0.25">
      <c r="A22" s="2" t="s">
        <v>253</v>
      </c>
    </row>
    <row r="23" spans="1:2" x14ac:dyDescent="0.25">
      <c r="A23" s="2" t="s">
        <v>253</v>
      </c>
      <c r="B23" s="71" t="s">
        <v>2</v>
      </c>
    </row>
    <row r="24" spans="1:2" x14ac:dyDescent="0.25">
      <c r="A24" s="2" t="s">
        <v>253</v>
      </c>
    </row>
    <row r="25" spans="1:2" x14ac:dyDescent="0.25">
      <c r="A25" s="2" t="s">
        <v>253</v>
      </c>
    </row>
    <row r="26" spans="1:2" x14ac:dyDescent="0.25">
      <c r="A26" s="2" t="s">
        <v>253</v>
      </c>
    </row>
    <row r="27" spans="1:2" x14ac:dyDescent="0.25">
      <c r="A27" s="2" t="s">
        <v>253</v>
      </c>
    </row>
    <row r="28" spans="1:2" x14ac:dyDescent="0.25">
      <c r="A28" s="2" t="s">
        <v>253</v>
      </c>
    </row>
    <row r="29" spans="1:2" x14ac:dyDescent="0.25">
      <c r="A29" s="2" t="s">
        <v>253</v>
      </c>
    </row>
    <row r="30" spans="1:2" x14ac:dyDescent="0.25">
      <c r="A30" s="2" t="s">
        <v>253</v>
      </c>
    </row>
    <row r="31" spans="1:2" x14ac:dyDescent="0.25">
      <c r="A31" s="2" t="s">
        <v>253</v>
      </c>
    </row>
    <row r="32" spans="1:2" x14ac:dyDescent="0.25">
      <c r="A32" s="2" t="s">
        <v>253</v>
      </c>
    </row>
    <row r="33" spans="1:1" x14ac:dyDescent="0.25">
      <c r="A33" s="2" t="s">
        <v>253</v>
      </c>
    </row>
    <row r="34" spans="1:1" x14ac:dyDescent="0.25">
      <c r="A34" s="2" t="s">
        <v>253</v>
      </c>
    </row>
    <row r="35" spans="1:1" x14ac:dyDescent="0.25">
      <c r="A35" s="2" t="s">
        <v>253</v>
      </c>
    </row>
    <row r="36" spans="1:1" x14ac:dyDescent="0.25">
      <c r="A36" s="2" t="s">
        <v>253</v>
      </c>
    </row>
    <row r="37" spans="1:1" x14ac:dyDescent="0.25">
      <c r="A37" s="2" t="s">
        <v>253</v>
      </c>
    </row>
    <row r="38" spans="1:1" x14ac:dyDescent="0.25">
      <c r="A38" s="2" t="s">
        <v>253</v>
      </c>
    </row>
    <row r="39" spans="1:1" x14ac:dyDescent="0.25">
      <c r="A39" s="2" t="s">
        <v>253</v>
      </c>
    </row>
    <row r="40" spans="1:1" x14ac:dyDescent="0.25">
      <c r="A40" s="2" t="s">
        <v>253</v>
      </c>
    </row>
    <row r="41" spans="1:1" x14ac:dyDescent="0.25">
      <c r="A41" s="2" t="s">
        <v>253</v>
      </c>
    </row>
    <row r="42" spans="1:1" x14ac:dyDescent="0.25">
      <c r="A42" s="2" t="s">
        <v>253</v>
      </c>
    </row>
    <row r="43" spans="1:1" x14ac:dyDescent="0.25">
      <c r="A43" s="2" t="s">
        <v>253</v>
      </c>
    </row>
    <row r="44" spans="1:1" x14ac:dyDescent="0.25">
      <c r="A44" s="2" t="s">
        <v>253</v>
      </c>
    </row>
    <row r="45" spans="1:1" x14ac:dyDescent="0.25">
      <c r="A45" s="2" t="s">
        <v>253</v>
      </c>
    </row>
    <row r="46" spans="1:1" x14ac:dyDescent="0.25">
      <c r="A46" s="2" t="s">
        <v>253</v>
      </c>
    </row>
    <row r="47" spans="1:1" x14ac:dyDescent="0.25">
      <c r="A47" s="2" t="s">
        <v>253</v>
      </c>
    </row>
    <row r="48" spans="1:1" x14ac:dyDescent="0.25">
      <c r="A48" s="2" t="s">
        <v>253</v>
      </c>
    </row>
    <row r="49" spans="1:2" x14ac:dyDescent="0.25">
      <c r="A49" s="2" t="s">
        <v>253</v>
      </c>
    </row>
    <row r="50" spans="1:2" x14ac:dyDescent="0.25">
      <c r="A50" s="2" t="s">
        <v>253</v>
      </c>
    </row>
    <row r="51" spans="1:2" x14ac:dyDescent="0.25">
      <c r="A51" s="2" t="s">
        <v>253</v>
      </c>
    </row>
    <row r="52" spans="1:2" x14ac:dyDescent="0.25">
      <c r="A52" s="2" t="s">
        <v>253</v>
      </c>
    </row>
    <row r="53" spans="1:2" x14ac:dyDescent="0.25">
      <c r="A53" s="2" t="s">
        <v>253</v>
      </c>
    </row>
    <row r="54" spans="1:2" x14ac:dyDescent="0.25">
      <c r="A54" s="2" t="s">
        <v>253</v>
      </c>
    </row>
    <row r="55" spans="1:2" x14ac:dyDescent="0.25">
      <c r="A55" s="2"/>
    </row>
    <row r="56" spans="1:2" x14ac:dyDescent="0.25">
      <c r="A56" s="2"/>
    </row>
    <row r="57" spans="1:2" x14ac:dyDescent="0.25">
      <c r="A57" s="2"/>
    </row>
    <row r="58" spans="1:2" x14ac:dyDescent="0.25">
      <c r="A58" s="2" t="s">
        <v>372</v>
      </c>
      <c r="B58" t="s">
        <v>373</v>
      </c>
    </row>
    <row r="59" spans="1:2" x14ac:dyDescent="0.25">
      <c r="A59" s="2" t="s">
        <v>372</v>
      </c>
    </row>
    <row r="60" spans="1:2" x14ac:dyDescent="0.25">
      <c r="A60" s="2" t="s">
        <v>372</v>
      </c>
    </row>
    <row r="61" spans="1:2" x14ac:dyDescent="0.25">
      <c r="A61" s="2" t="s">
        <v>372</v>
      </c>
    </row>
    <row r="62" spans="1:2" x14ac:dyDescent="0.25">
      <c r="A62" s="2" t="s">
        <v>372</v>
      </c>
    </row>
    <row r="63" spans="1:2" x14ac:dyDescent="0.25">
      <c r="A63" s="2" t="s">
        <v>372</v>
      </c>
    </row>
    <row r="64" spans="1:2" x14ac:dyDescent="0.25">
      <c r="A64" s="2" t="s">
        <v>372</v>
      </c>
    </row>
    <row r="65" spans="1:2" x14ac:dyDescent="0.25">
      <c r="A65" s="2" t="s">
        <v>372</v>
      </c>
    </row>
    <row r="66" spans="1:2" x14ac:dyDescent="0.25">
      <c r="A66" s="2" t="s">
        <v>372</v>
      </c>
    </row>
    <row r="67" spans="1:2" x14ac:dyDescent="0.25">
      <c r="A67" s="2" t="s">
        <v>372</v>
      </c>
    </row>
    <row r="68" spans="1:2" x14ac:dyDescent="0.25">
      <c r="A68" s="2" t="s">
        <v>372</v>
      </c>
    </row>
    <row r="69" spans="1:2" x14ac:dyDescent="0.25">
      <c r="A69" s="2" t="s">
        <v>372</v>
      </c>
    </row>
    <row r="70" spans="1:2" x14ac:dyDescent="0.25">
      <c r="A70" s="2" t="s">
        <v>372</v>
      </c>
    </row>
    <row r="71" spans="1:2" x14ac:dyDescent="0.25">
      <c r="A71" s="2" t="s">
        <v>372</v>
      </c>
    </row>
    <row r="72" spans="1:2" x14ac:dyDescent="0.25">
      <c r="A72" s="2"/>
    </row>
    <row r="73" spans="1:2" x14ac:dyDescent="0.25">
      <c r="A73" s="2"/>
    </row>
    <row r="74" spans="1:2" x14ac:dyDescent="0.25">
      <c r="A74" s="2"/>
    </row>
    <row r="75" spans="1:2" x14ac:dyDescent="0.25">
      <c r="A75" s="2" t="s">
        <v>374</v>
      </c>
      <c r="B75" t="s">
        <v>375</v>
      </c>
    </row>
    <row r="76" spans="1:2" x14ac:dyDescent="0.25">
      <c r="A76" s="2" t="s">
        <v>374</v>
      </c>
    </row>
    <row r="77" spans="1:2" x14ac:dyDescent="0.25">
      <c r="A77" s="2" t="s">
        <v>374</v>
      </c>
    </row>
    <row r="78" spans="1:2" x14ac:dyDescent="0.25">
      <c r="A78" s="2" t="s">
        <v>374</v>
      </c>
    </row>
    <row r="79" spans="1:2" x14ac:dyDescent="0.25">
      <c r="A79" s="2" t="s">
        <v>374</v>
      </c>
    </row>
    <row r="80" spans="1:2" x14ac:dyDescent="0.25">
      <c r="A80" s="2" t="s">
        <v>374</v>
      </c>
    </row>
    <row r="81" spans="1:1" x14ac:dyDescent="0.25">
      <c r="A81" s="2" t="s">
        <v>374</v>
      </c>
    </row>
    <row r="82" spans="1:1" x14ac:dyDescent="0.25">
      <c r="A82" s="2" t="s">
        <v>374</v>
      </c>
    </row>
    <row r="83" spans="1:1" x14ac:dyDescent="0.25">
      <c r="A83" s="2" t="s">
        <v>374</v>
      </c>
    </row>
    <row r="84" spans="1:1" x14ac:dyDescent="0.25">
      <c r="A84" s="2" t="s">
        <v>374</v>
      </c>
    </row>
    <row r="85" spans="1:1" x14ac:dyDescent="0.25">
      <c r="A85" s="2" t="s">
        <v>374</v>
      </c>
    </row>
    <row r="86" spans="1:1" x14ac:dyDescent="0.25">
      <c r="A86" s="2" t="s">
        <v>374</v>
      </c>
    </row>
    <row r="87" spans="1:1" x14ac:dyDescent="0.25">
      <c r="A87" s="2" t="s">
        <v>374</v>
      </c>
    </row>
    <row r="88" spans="1:1" x14ac:dyDescent="0.25">
      <c r="A88" s="2" t="s">
        <v>374</v>
      </c>
    </row>
    <row r="89" spans="1:1" x14ac:dyDescent="0.25">
      <c r="A89" s="2" t="s">
        <v>374</v>
      </c>
    </row>
    <row r="90" spans="1:1" x14ac:dyDescent="0.25">
      <c r="A90" s="2" t="s">
        <v>374</v>
      </c>
    </row>
    <row r="91" spans="1:1" x14ac:dyDescent="0.25">
      <c r="A91" s="2" t="s">
        <v>374</v>
      </c>
    </row>
    <row r="92" spans="1:1" x14ac:dyDescent="0.25">
      <c r="A92" s="2" t="s">
        <v>374</v>
      </c>
    </row>
    <row r="93" spans="1:1" x14ac:dyDescent="0.25">
      <c r="A93" s="2" t="s">
        <v>374</v>
      </c>
    </row>
    <row r="94" spans="1:1" x14ac:dyDescent="0.25">
      <c r="A94" s="2" t="s">
        <v>374</v>
      </c>
    </row>
    <row r="95" spans="1:1" x14ac:dyDescent="0.25">
      <c r="A95" s="2" t="s">
        <v>374</v>
      </c>
    </row>
    <row r="96" spans="1:1" x14ac:dyDescent="0.25">
      <c r="A96" s="2" t="s">
        <v>374</v>
      </c>
    </row>
    <row r="97" spans="1:1" x14ac:dyDescent="0.25">
      <c r="A97" s="2" t="s">
        <v>374</v>
      </c>
    </row>
    <row r="98" spans="1:1" x14ac:dyDescent="0.25">
      <c r="A98" s="2" t="s">
        <v>374</v>
      </c>
    </row>
    <row r="99" spans="1:1" x14ac:dyDescent="0.25">
      <c r="A99" s="2" t="s">
        <v>374</v>
      </c>
    </row>
    <row r="100" spans="1:1" x14ac:dyDescent="0.25">
      <c r="A100" s="2" t="s">
        <v>374</v>
      </c>
    </row>
    <row r="101" spans="1:1" x14ac:dyDescent="0.25">
      <c r="A101" s="2" t="s">
        <v>374</v>
      </c>
    </row>
    <row r="102" spans="1:1" x14ac:dyDescent="0.25">
      <c r="A102" s="2" t="s">
        <v>374</v>
      </c>
    </row>
    <row r="103" spans="1:1" x14ac:dyDescent="0.25">
      <c r="A103" s="2" t="s">
        <v>374</v>
      </c>
    </row>
    <row r="104" spans="1:1" x14ac:dyDescent="0.25">
      <c r="A104" s="2" t="s">
        <v>374</v>
      </c>
    </row>
    <row r="105" spans="1:1" x14ac:dyDescent="0.25">
      <c r="A105" s="2" t="s">
        <v>374</v>
      </c>
    </row>
    <row r="106" spans="1:1" x14ac:dyDescent="0.25">
      <c r="A106" s="2" t="s">
        <v>374</v>
      </c>
    </row>
    <row r="107" spans="1:1" x14ac:dyDescent="0.25">
      <c r="A107" s="2" t="s">
        <v>374</v>
      </c>
    </row>
    <row r="108" spans="1:1" x14ac:dyDescent="0.25">
      <c r="A108" s="2" t="s">
        <v>374</v>
      </c>
    </row>
    <row r="109" spans="1:1" x14ac:dyDescent="0.25">
      <c r="A109" s="2" t="s">
        <v>374</v>
      </c>
    </row>
    <row r="110" spans="1:1" x14ac:dyDescent="0.25">
      <c r="A110" s="2" t="s">
        <v>374</v>
      </c>
    </row>
    <row r="111" spans="1:1" x14ac:dyDescent="0.25">
      <c r="A111" s="2" t="s">
        <v>374</v>
      </c>
    </row>
    <row r="112" spans="1:1" x14ac:dyDescent="0.25">
      <c r="A112" s="2" t="s">
        <v>374</v>
      </c>
    </row>
    <row r="113" spans="1:1" x14ac:dyDescent="0.25">
      <c r="A113" s="2" t="s">
        <v>374</v>
      </c>
    </row>
    <row r="114" spans="1:1" x14ac:dyDescent="0.25">
      <c r="A114" s="2" t="s">
        <v>374</v>
      </c>
    </row>
    <row r="115" spans="1:1" x14ac:dyDescent="0.25">
      <c r="A115" s="2" t="s">
        <v>374</v>
      </c>
    </row>
    <row r="116" spans="1:1" x14ac:dyDescent="0.25">
      <c r="A116" s="2" t="s">
        <v>374</v>
      </c>
    </row>
    <row r="117" spans="1:1" x14ac:dyDescent="0.25">
      <c r="A117" s="2" t="s">
        <v>374</v>
      </c>
    </row>
    <row r="118" spans="1:1" x14ac:dyDescent="0.25">
      <c r="A118" s="2" t="s">
        <v>374</v>
      </c>
    </row>
    <row r="119" spans="1:1" x14ac:dyDescent="0.25">
      <c r="A119" s="2" t="s">
        <v>374</v>
      </c>
    </row>
    <row r="120" spans="1:1" x14ac:dyDescent="0.25">
      <c r="A120" s="2" t="s">
        <v>374</v>
      </c>
    </row>
    <row r="121" spans="1:1" x14ac:dyDescent="0.25">
      <c r="A121" s="2" t="s">
        <v>374</v>
      </c>
    </row>
    <row r="122" spans="1:1" x14ac:dyDescent="0.25">
      <c r="A122" s="2" t="s">
        <v>374</v>
      </c>
    </row>
    <row r="123" spans="1:1" x14ac:dyDescent="0.25">
      <c r="A123" s="2" t="s">
        <v>374</v>
      </c>
    </row>
    <row r="124" spans="1:1" x14ac:dyDescent="0.25">
      <c r="A124" s="2" t="s">
        <v>374</v>
      </c>
    </row>
    <row r="125" spans="1:1" x14ac:dyDescent="0.25">
      <c r="A125" s="2" t="s">
        <v>374</v>
      </c>
    </row>
    <row r="126" spans="1:1" x14ac:dyDescent="0.25">
      <c r="A126" s="2" t="s">
        <v>374</v>
      </c>
    </row>
    <row r="127" spans="1:1" x14ac:dyDescent="0.25">
      <c r="A127" s="2" t="s">
        <v>374</v>
      </c>
    </row>
    <row r="128" spans="1:1" x14ac:dyDescent="0.25">
      <c r="A128" s="2" t="s">
        <v>374</v>
      </c>
    </row>
    <row r="129" spans="1:1" x14ac:dyDescent="0.25">
      <c r="A129" s="2" t="s">
        <v>374</v>
      </c>
    </row>
    <row r="130" spans="1:1" x14ac:dyDescent="0.25">
      <c r="A130" s="2" t="s">
        <v>374</v>
      </c>
    </row>
    <row r="131" spans="1:1" x14ac:dyDescent="0.25">
      <c r="A131" s="2" t="s">
        <v>374</v>
      </c>
    </row>
    <row r="132" spans="1:1" x14ac:dyDescent="0.25">
      <c r="A132" s="2" t="s">
        <v>374</v>
      </c>
    </row>
    <row r="133" spans="1:1" x14ac:dyDescent="0.25">
      <c r="A133" s="2" t="s">
        <v>374</v>
      </c>
    </row>
    <row r="134" spans="1:1" x14ac:dyDescent="0.25">
      <c r="A134" s="2" t="s">
        <v>374</v>
      </c>
    </row>
    <row r="135" spans="1:1" x14ac:dyDescent="0.25">
      <c r="A135" s="2" t="s">
        <v>374</v>
      </c>
    </row>
    <row r="136" spans="1:1" x14ac:dyDescent="0.25">
      <c r="A136" s="2" t="s">
        <v>374</v>
      </c>
    </row>
    <row r="137" spans="1:1" x14ac:dyDescent="0.25">
      <c r="A137" s="2" t="s">
        <v>374</v>
      </c>
    </row>
    <row r="138" spans="1:1" x14ac:dyDescent="0.25">
      <c r="A138" s="2" t="s">
        <v>374</v>
      </c>
    </row>
    <row r="139" spans="1:1" x14ac:dyDescent="0.25">
      <c r="A139" s="2" t="s">
        <v>374</v>
      </c>
    </row>
    <row r="140" spans="1:1" x14ac:dyDescent="0.25">
      <c r="A140" s="2" t="s">
        <v>374</v>
      </c>
    </row>
    <row r="141" spans="1:1" x14ac:dyDescent="0.25">
      <c r="A141" s="2" t="s">
        <v>374</v>
      </c>
    </row>
    <row r="142" spans="1:1" x14ac:dyDescent="0.25">
      <c r="A142" s="2" t="s">
        <v>374</v>
      </c>
    </row>
    <row r="143" spans="1:1" x14ac:dyDescent="0.25">
      <c r="A143" s="2" t="s">
        <v>374</v>
      </c>
    </row>
    <row r="144" spans="1:1" x14ac:dyDescent="0.25">
      <c r="A144" s="2" t="s">
        <v>374</v>
      </c>
    </row>
    <row r="145" spans="1:1" x14ac:dyDescent="0.25">
      <c r="A145" s="2" t="s">
        <v>374</v>
      </c>
    </row>
    <row r="146" spans="1:1" x14ac:dyDescent="0.25">
      <c r="A146" s="2" t="s">
        <v>374</v>
      </c>
    </row>
    <row r="147" spans="1:1" x14ac:dyDescent="0.25">
      <c r="A147" s="2" t="s">
        <v>374</v>
      </c>
    </row>
    <row r="148" spans="1:1" x14ac:dyDescent="0.25">
      <c r="A148" s="2" t="s">
        <v>374</v>
      </c>
    </row>
    <row r="149" spans="1:1" x14ac:dyDescent="0.25">
      <c r="A149" s="2" t="s">
        <v>374</v>
      </c>
    </row>
    <row r="150" spans="1:1" x14ac:dyDescent="0.25">
      <c r="A150" s="2" t="s">
        <v>374</v>
      </c>
    </row>
    <row r="151" spans="1:1" x14ac:dyDescent="0.25">
      <c r="A151" s="2" t="s">
        <v>374</v>
      </c>
    </row>
    <row r="152" spans="1:1" x14ac:dyDescent="0.25">
      <c r="A152" s="2" t="s">
        <v>374</v>
      </c>
    </row>
    <row r="153" spans="1:1" x14ac:dyDescent="0.25">
      <c r="A153" s="2" t="s">
        <v>374</v>
      </c>
    </row>
    <row r="154" spans="1:1" x14ac:dyDescent="0.25">
      <c r="A154" s="2" t="s">
        <v>374</v>
      </c>
    </row>
    <row r="155" spans="1:1" x14ac:dyDescent="0.25">
      <c r="A155" s="2" t="s">
        <v>374</v>
      </c>
    </row>
    <row r="156" spans="1:1" x14ac:dyDescent="0.25">
      <c r="A156" s="2" t="s">
        <v>374</v>
      </c>
    </row>
    <row r="157" spans="1:1" x14ac:dyDescent="0.25">
      <c r="A157" s="2" t="s">
        <v>374</v>
      </c>
    </row>
    <row r="158" spans="1:1" x14ac:dyDescent="0.25">
      <c r="A158" s="2" t="s">
        <v>374</v>
      </c>
    </row>
    <row r="159" spans="1:1" x14ac:dyDescent="0.25">
      <c r="A159" s="2" t="s">
        <v>374</v>
      </c>
    </row>
    <row r="160" spans="1:1" x14ac:dyDescent="0.25">
      <c r="A160" s="2" t="s">
        <v>374</v>
      </c>
    </row>
    <row r="161" spans="1:1" x14ac:dyDescent="0.25">
      <c r="A161" s="2" t="s">
        <v>374</v>
      </c>
    </row>
    <row r="162" spans="1:1" x14ac:dyDescent="0.25">
      <c r="A162" s="2" t="s">
        <v>374</v>
      </c>
    </row>
    <row r="163" spans="1:1" x14ac:dyDescent="0.25">
      <c r="A163" s="2" t="s">
        <v>374</v>
      </c>
    </row>
    <row r="164" spans="1:1" x14ac:dyDescent="0.25">
      <c r="A164" s="2" t="s">
        <v>374</v>
      </c>
    </row>
    <row r="165" spans="1:1" x14ac:dyDescent="0.25">
      <c r="A165" s="2" t="s">
        <v>374</v>
      </c>
    </row>
    <row r="166" spans="1:1" x14ac:dyDescent="0.25">
      <c r="A166" s="2" t="s">
        <v>374</v>
      </c>
    </row>
    <row r="167" spans="1:1" x14ac:dyDescent="0.25">
      <c r="A167" s="2" t="s">
        <v>374</v>
      </c>
    </row>
    <row r="168" spans="1:1" x14ac:dyDescent="0.25">
      <c r="A168" s="2" t="s">
        <v>374</v>
      </c>
    </row>
    <row r="169" spans="1:1" x14ac:dyDescent="0.25">
      <c r="A169" s="2" t="s">
        <v>374</v>
      </c>
    </row>
    <row r="170" spans="1:1" x14ac:dyDescent="0.25">
      <c r="A170" s="2" t="s">
        <v>374</v>
      </c>
    </row>
    <row r="171" spans="1:1" x14ac:dyDescent="0.25">
      <c r="A171" s="2" t="s">
        <v>374</v>
      </c>
    </row>
    <row r="172" spans="1:1" x14ac:dyDescent="0.25">
      <c r="A172" s="2" t="s">
        <v>374</v>
      </c>
    </row>
    <row r="173" spans="1:1" x14ac:dyDescent="0.25">
      <c r="A173" s="2" t="s">
        <v>374</v>
      </c>
    </row>
    <row r="174" spans="1:1" x14ac:dyDescent="0.25">
      <c r="A174" s="2" t="s">
        <v>374</v>
      </c>
    </row>
    <row r="175" spans="1:1" x14ac:dyDescent="0.25">
      <c r="A175" s="2" t="s">
        <v>374</v>
      </c>
    </row>
    <row r="176" spans="1:1" x14ac:dyDescent="0.25">
      <c r="A176" s="2" t="s">
        <v>374</v>
      </c>
    </row>
    <row r="179" spans="1:2" x14ac:dyDescent="0.25">
      <c r="A179" s="2" t="s">
        <v>254</v>
      </c>
      <c r="B179" t="s">
        <v>297</v>
      </c>
    </row>
    <row r="180" spans="1:2" x14ac:dyDescent="0.25">
      <c r="A180" s="2" t="s">
        <v>254</v>
      </c>
      <c r="B180" s="71" t="s">
        <v>239</v>
      </c>
    </row>
    <row r="181" spans="1:2" x14ac:dyDescent="0.25">
      <c r="A181" s="2" t="s">
        <v>254</v>
      </c>
    </row>
    <row r="182" spans="1:2" x14ac:dyDescent="0.25">
      <c r="A182" s="2" t="s">
        <v>254</v>
      </c>
    </row>
    <row r="183" spans="1:2" x14ac:dyDescent="0.25">
      <c r="A183" s="2" t="s">
        <v>254</v>
      </c>
    </row>
    <row r="184" spans="1:2" x14ac:dyDescent="0.25">
      <c r="A184" s="2" t="s">
        <v>254</v>
      </c>
    </row>
    <row r="185" spans="1:2" x14ac:dyDescent="0.25">
      <c r="A185" s="2" t="s">
        <v>254</v>
      </c>
    </row>
    <row r="186" spans="1:2" x14ac:dyDescent="0.25">
      <c r="A186" s="2" t="s">
        <v>254</v>
      </c>
    </row>
    <row r="187" spans="1:2" x14ac:dyDescent="0.25">
      <c r="A187" s="2" t="s">
        <v>254</v>
      </c>
    </row>
    <row r="188" spans="1:2" x14ac:dyDescent="0.25">
      <c r="A188" s="2" t="s">
        <v>254</v>
      </c>
    </row>
    <row r="189" spans="1:2" x14ac:dyDescent="0.25">
      <c r="A189" s="2" t="s">
        <v>254</v>
      </c>
    </row>
    <row r="190" spans="1:2" x14ac:dyDescent="0.25">
      <c r="A190" s="2" t="s">
        <v>254</v>
      </c>
    </row>
    <row r="191" spans="1:2" x14ac:dyDescent="0.25">
      <c r="A191" s="2" t="s">
        <v>254</v>
      </c>
    </row>
    <row r="192" spans="1:2" x14ac:dyDescent="0.25">
      <c r="A192" s="2" t="s">
        <v>254</v>
      </c>
    </row>
    <row r="193" spans="1:2" x14ac:dyDescent="0.25">
      <c r="A193" s="2" t="s">
        <v>254</v>
      </c>
      <c r="B193" s="71" t="s">
        <v>2</v>
      </c>
    </row>
    <row r="194" spans="1:2" x14ac:dyDescent="0.25">
      <c r="A194" s="2" t="s">
        <v>254</v>
      </c>
    </row>
    <row r="195" spans="1:2" x14ac:dyDescent="0.25">
      <c r="A195" s="2" t="s">
        <v>254</v>
      </c>
    </row>
    <row r="196" spans="1:2" x14ac:dyDescent="0.25">
      <c r="A196" s="2" t="s">
        <v>254</v>
      </c>
    </row>
    <row r="197" spans="1:2" x14ac:dyDescent="0.25">
      <c r="A197" s="2" t="s">
        <v>254</v>
      </c>
    </row>
    <row r="198" spans="1:2" x14ac:dyDescent="0.25">
      <c r="A198" s="2" t="s">
        <v>254</v>
      </c>
    </row>
    <row r="199" spans="1:2" x14ac:dyDescent="0.25">
      <c r="A199" s="2" t="s">
        <v>254</v>
      </c>
    </row>
    <row r="200" spans="1:2" x14ac:dyDescent="0.25">
      <c r="A200" s="2" t="s">
        <v>254</v>
      </c>
    </row>
    <row r="201" spans="1:2" x14ac:dyDescent="0.25">
      <c r="A201" s="2" t="s">
        <v>254</v>
      </c>
    </row>
    <row r="202" spans="1:2" x14ac:dyDescent="0.25">
      <c r="A202" s="2" t="s">
        <v>254</v>
      </c>
    </row>
    <row r="203" spans="1:2" x14ac:dyDescent="0.25">
      <c r="A203" s="2" t="s">
        <v>254</v>
      </c>
    </row>
    <row r="204" spans="1:2" x14ac:dyDescent="0.25">
      <c r="A204" s="2" t="s">
        <v>254</v>
      </c>
    </row>
    <row r="205" spans="1:2" x14ac:dyDescent="0.25">
      <c r="A205" s="2" t="s">
        <v>254</v>
      </c>
    </row>
    <row r="206" spans="1:2" x14ac:dyDescent="0.25">
      <c r="A206" s="2" t="s">
        <v>254</v>
      </c>
    </row>
    <row r="207" spans="1:2" x14ac:dyDescent="0.25">
      <c r="A207" s="2" t="s">
        <v>254</v>
      </c>
    </row>
    <row r="208" spans="1:2" x14ac:dyDescent="0.25">
      <c r="A208" s="2" t="s">
        <v>254</v>
      </c>
    </row>
    <row r="209" spans="1:2" x14ac:dyDescent="0.25">
      <c r="A209" s="2" t="s">
        <v>254</v>
      </c>
    </row>
    <row r="210" spans="1:2" x14ac:dyDescent="0.25">
      <c r="A210" s="2" t="s">
        <v>254</v>
      </c>
    </row>
    <row r="211" spans="1:2" x14ac:dyDescent="0.25">
      <c r="A211" s="2" t="s">
        <v>254</v>
      </c>
    </row>
    <row r="212" spans="1:2" x14ac:dyDescent="0.25">
      <c r="A212" s="2" t="s">
        <v>254</v>
      </c>
    </row>
    <row r="213" spans="1:2" x14ac:dyDescent="0.25">
      <c r="A213" s="2"/>
    </row>
    <row r="214" spans="1:2" x14ac:dyDescent="0.25">
      <c r="A214" s="2"/>
    </row>
    <row r="215" spans="1:2" x14ac:dyDescent="0.25">
      <c r="A215" s="2" t="s">
        <v>255</v>
      </c>
      <c r="B215" t="s">
        <v>297</v>
      </c>
    </row>
    <row r="216" spans="1:2" x14ac:dyDescent="0.25">
      <c r="A216" s="2" t="s">
        <v>255</v>
      </c>
      <c r="B216" s="71" t="s">
        <v>239</v>
      </c>
    </row>
    <row r="217" spans="1:2" x14ac:dyDescent="0.25">
      <c r="A217" s="2" t="s">
        <v>255</v>
      </c>
    </row>
    <row r="218" spans="1:2" x14ac:dyDescent="0.25">
      <c r="A218" s="2" t="s">
        <v>255</v>
      </c>
    </row>
    <row r="219" spans="1:2" x14ac:dyDescent="0.25">
      <c r="A219" s="2" t="s">
        <v>255</v>
      </c>
    </row>
    <row r="220" spans="1:2" x14ac:dyDescent="0.25">
      <c r="A220" s="2" t="s">
        <v>255</v>
      </c>
    </row>
    <row r="221" spans="1:2" x14ac:dyDescent="0.25">
      <c r="A221" s="2" t="s">
        <v>255</v>
      </c>
    </row>
    <row r="222" spans="1:2" x14ac:dyDescent="0.25">
      <c r="A222" s="2" t="s">
        <v>255</v>
      </c>
    </row>
    <row r="223" spans="1:2" x14ac:dyDescent="0.25">
      <c r="A223" s="2" t="s">
        <v>255</v>
      </c>
    </row>
    <row r="224" spans="1:2" x14ac:dyDescent="0.25">
      <c r="A224" s="2" t="s">
        <v>255</v>
      </c>
    </row>
    <row r="225" spans="1:2" x14ac:dyDescent="0.25">
      <c r="A225" s="2" t="s">
        <v>255</v>
      </c>
    </row>
    <row r="226" spans="1:2" x14ac:dyDescent="0.25">
      <c r="A226" s="2" t="s">
        <v>255</v>
      </c>
    </row>
    <row r="227" spans="1:2" x14ac:dyDescent="0.25">
      <c r="A227" s="2" t="s">
        <v>255</v>
      </c>
    </row>
    <row r="228" spans="1:2" x14ac:dyDescent="0.25">
      <c r="A228" s="2" t="s">
        <v>255</v>
      </c>
    </row>
    <row r="229" spans="1:2" x14ac:dyDescent="0.25">
      <c r="A229" s="2" t="s">
        <v>255</v>
      </c>
    </row>
    <row r="230" spans="1:2" x14ac:dyDescent="0.25">
      <c r="A230" s="2" t="s">
        <v>255</v>
      </c>
    </row>
    <row r="231" spans="1:2" x14ac:dyDescent="0.25">
      <c r="A231" s="2" t="s">
        <v>255</v>
      </c>
    </row>
    <row r="232" spans="1:2" x14ac:dyDescent="0.25">
      <c r="A232" s="2" t="s">
        <v>255</v>
      </c>
      <c r="B232" s="71" t="s">
        <v>2</v>
      </c>
    </row>
    <row r="233" spans="1:2" x14ac:dyDescent="0.25">
      <c r="A233" s="2" t="s">
        <v>255</v>
      </c>
    </row>
    <row r="234" spans="1:2" x14ac:dyDescent="0.25">
      <c r="A234" s="2" t="s">
        <v>255</v>
      </c>
    </row>
    <row r="235" spans="1:2" x14ac:dyDescent="0.25">
      <c r="A235" s="2" t="s">
        <v>255</v>
      </c>
    </row>
    <row r="236" spans="1:2" x14ac:dyDescent="0.25">
      <c r="A236" s="2" t="s">
        <v>255</v>
      </c>
    </row>
    <row r="237" spans="1:2" x14ac:dyDescent="0.25">
      <c r="A237" s="2" t="s">
        <v>255</v>
      </c>
    </row>
    <row r="238" spans="1:2" x14ac:dyDescent="0.25">
      <c r="A238" s="2" t="s">
        <v>255</v>
      </c>
    </row>
    <row r="239" spans="1:2" x14ac:dyDescent="0.25">
      <c r="A239" s="2" t="s">
        <v>255</v>
      </c>
    </row>
    <row r="240" spans="1:2" x14ac:dyDescent="0.25">
      <c r="A240" s="2" t="s">
        <v>255</v>
      </c>
    </row>
    <row r="241" spans="1:2" x14ac:dyDescent="0.25">
      <c r="A241" s="2" t="s">
        <v>255</v>
      </c>
    </row>
    <row r="242" spans="1:2" x14ac:dyDescent="0.25">
      <c r="A242" s="2" t="s">
        <v>255</v>
      </c>
    </row>
    <row r="243" spans="1:2" x14ac:dyDescent="0.25">
      <c r="A243" s="2" t="s">
        <v>255</v>
      </c>
    </row>
    <row r="244" spans="1:2" x14ac:dyDescent="0.25">
      <c r="A244" s="2" t="s">
        <v>255</v>
      </c>
    </row>
    <row r="245" spans="1:2" x14ac:dyDescent="0.25">
      <c r="A245" s="2" t="s">
        <v>255</v>
      </c>
    </row>
    <row r="246" spans="1:2" x14ac:dyDescent="0.25">
      <c r="A246" s="2" t="s">
        <v>255</v>
      </c>
    </row>
    <row r="247" spans="1:2" x14ac:dyDescent="0.25">
      <c r="A247" s="2" t="s">
        <v>255</v>
      </c>
    </row>
    <row r="248" spans="1:2" x14ac:dyDescent="0.25">
      <c r="A248" s="2" t="s">
        <v>255</v>
      </c>
    </row>
    <row r="249" spans="1:2" x14ac:dyDescent="0.25">
      <c r="A249" s="2" t="s">
        <v>255</v>
      </c>
    </row>
    <row r="250" spans="1:2" x14ac:dyDescent="0.25">
      <c r="A250" s="2" t="s">
        <v>255</v>
      </c>
    </row>
    <row r="251" spans="1:2" x14ac:dyDescent="0.25">
      <c r="A251" s="2" t="s">
        <v>255</v>
      </c>
    </row>
    <row r="252" spans="1:2" x14ac:dyDescent="0.25">
      <c r="A252" s="2" t="s">
        <v>255</v>
      </c>
    </row>
    <row r="253" spans="1:2" x14ac:dyDescent="0.25">
      <c r="A253" s="2" t="s">
        <v>255</v>
      </c>
    </row>
    <row r="254" spans="1:2" x14ac:dyDescent="0.25">
      <c r="A254" s="2"/>
    </row>
    <row r="256" spans="1:2" x14ac:dyDescent="0.25">
      <c r="A256" s="2" t="s">
        <v>256</v>
      </c>
      <c r="B256" t="s">
        <v>358</v>
      </c>
    </row>
    <row r="257" spans="1:2" x14ac:dyDescent="0.25">
      <c r="A257" s="2" t="s">
        <v>256</v>
      </c>
      <c r="B257" s="71" t="s">
        <v>257</v>
      </c>
    </row>
    <row r="258" spans="1:2" x14ac:dyDescent="0.25">
      <c r="A258" s="2" t="s">
        <v>256</v>
      </c>
    </row>
    <row r="259" spans="1:2" x14ac:dyDescent="0.25">
      <c r="A259" s="2" t="s">
        <v>256</v>
      </c>
    </row>
    <row r="260" spans="1:2" x14ac:dyDescent="0.25">
      <c r="A260" s="2" t="s">
        <v>256</v>
      </c>
    </row>
    <row r="261" spans="1:2" x14ac:dyDescent="0.25">
      <c r="A261" s="2" t="s">
        <v>256</v>
      </c>
    </row>
    <row r="262" spans="1:2" x14ac:dyDescent="0.25">
      <c r="A262" s="2" t="s">
        <v>256</v>
      </c>
    </row>
    <row r="263" spans="1:2" x14ac:dyDescent="0.25">
      <c r="A263" s="2" t="s">
        <v>256</v>
      </c>
    </row>
    <row r="264" spans="1:2" x14ac:dyDescent="0.25">
      <c r="A264" s="2" t="s">
        <v>256</v>
      </c>
    </row>
    <row r="265" spans="1:2" x14ac:dyDescent="0.25">
      <c r="A265" s="2" t="s">
        <v>256</v>
      </c>
    </row>
    <row r="266" spans="1:2" x14ac:dyDescent="0.25">
      <c r="A266" s="2" t="s">
        <v>256</v>
      </c>
    </row>
    <row r="267" spans="1:2" x14ac:dyDescent="0.25">
      <c r="A267" s="2" t="s">
        <v>256</v>
      </c>
    </row>
    <row r="268" spans="1:2" x14ac:dyDescent="0.25">
      <c r="A268" s="2" t="s">
        <v>256</v>
      </c>
    </row>
    <row r="269" spans="1:2" x14ac:dyDescent="0.25">
      <c r="A269" s="2" t="s">
        <v>256</v>
      </c>
    </row>
    <row r="270" spans="1:2" x14ac:dyDescent="0.25">
      <c r="A270" s="2" t="s">
        <v>256</v>
      </c>
    </row>
    <row r="271" spans="1:2" x14ac:dyDescent="0.25">
      <c r="A271" s="2" t="s">
        <v>256</v>
      </c>
    </row>
    <row r="272" spans="1:2" x14ac:dyDescent="0.25">
      <c r="A272" s="2" t="s">
        <v>256</v>
      </c>
    </row>
    <row r="273" spans="1:2" x14ac:dyDescent="0.25">
      <c r="A273" s="2" t="s">
        <v>256</v>
      </c>
    </row>
    <row r="274" spans="1:2" x14ac:dyDescent="0.25">
      <c r="A274" s="2" t="s">
        <v>256</v>
      </c>
    </row>
    <row r="275" spans="1:2" x14ac:dyDescent="0.25">
      <c r="A275" s="2" t="s">
        <v>256</v>
      </c>
    </row>
    <row r="276" spans="1:2" x14ac:dyDescent="0.25">
      <c r="A276" s="2" t="s">
        <v>256</v>
      </c>
    </row>
    <row r="277" spans="1:2" x14ac:dyDescent="0.25">
      <c r="A277" s="2" t="s">
        <v>256</v>
      </c>
    </row>
    <row r="278" spans="1:2" x14ac:dyDescent="0.25">
      <c r="A278" s="2" t="s">
        <v>256</v>
      </c>
    </row>
    <row r="279" spans="1:2" x14ac:dyDescent="0.25">
      <c r="A279" s="2" t="s">
        <v>256</v>
      </c>
      <c r="B279" s="71" t="s">
        <v>249</v>
      </c>
    </row>
    <row r="280" spans="1:2" x14ac:dyDescent="0.25">
      <c r="A280" s="2" t="s">
        <v>256</v>
      </c>
    </row>
    <row r="281" spans="1:2" x14ac:dyDescent="0.25">
      <c r="A281" s="2" t="s">
        <v>256</v>
      </c>
    </row>
    <row r="282" spans="1:2" x14ac:dyDescent="0.25">
      <c r="A282" s="2" t="s">
        <v>256</v>
      </c>
    </row>
    <row r="283" spans="1:2" x14ac:dyDescent="0.25">
      <c r="A283" s="2" t="s">
        <v>256</v>
      </c>
    </row>
    <row r="284" spans="1:2" x14ac:dyDescent="0.25">
      <c r="A284" s="2" t="s">
        <v>256</v>
      </c>
    </row>
    <row r="285" spans="1:2" x14ac:dyDescent="0.25">
      <c r="A285" s="2" t="s">
        <v>256</v>
      </c>
    </row>
    <row r="286" spans="1:2" x14ac:dyDescent="0.25">
      <c r="A286" s="2" t="s">
        <v>256</v>
      </c>
    </row>
    <row r="287" spans="1:2" x14ac:dyDescent="0.25">
      <c r="A287" s="2" t="s">
        <v>256</v>
      </c>
    </row>
    <row r="288" spans="1:2" x14ac:dyDescent="0.25">
      <c r="A288" s="2" t="s">
        <v>256</v>
      </c>
    </row>
    <row r="289" spans="1:2" x14ac:dyDescent="0.25">
      <c r="A289" s="2" t="s">
        <v>256</v>
      </c>
    </row>
    <row r="290" spans="1:2" x14ac:dyDescent="0.25">
      <c r="A290" s="2" t="s">
        <v>256</v>
      </c>
    </row>
    <row r="291" spans="1:2" x14ac:dyDescent="0.25">
      <c r="A291" s="2" t="s">
        <v>256</v>
      </c>
    </row>
    <row r="292" spans="1:2" x14ac:dyDescent="0.25">
      <c r="A292" s="2" t="s">
        <v>256</v>
      </c>
    </row>
    <row r="293" spans="1:2" x14ac:dyDescent="0.25">
      <c r="A293" s="2" t="s">
        <v>256</v>
      </c>
    </row>
    <row r="294" spans="1:2" x14ac:dyDescent="0.25">
      <c r="A294" s="2" t="s">
        <v>256</v>
      </c>
    </row>
    <row r="295" spans="1:2" x14ac:dyDescent="0.25">
      <c r="A295" s="2" t="s">
        <v>256</v>
      </c>
    </row>
    <row r="296" spans="1:2" x14ac:dyDescent="0.25">
      <c r="A296" s="2" t="s">
        <v>256</v>
      </c>
    </row>
    <row r="297" spans="1:2" x14ac:dyDescent="0.25">
      <c r="A297" s="2" t="s">
        <v>256</v>
      </c>
    </row>
    <row r="298" spans="1:2" x14ac:dyDescent="0.25">
      <c r="A298" s="2" t="s">
        <v>256</v>
      </c>
    </row>
    <row r="299" spans="1:2" x14ac:dyDescent="0.25">
      <c r="A299" s="2" t="s">
        <v>256</v>
      </c>
      <c r="B299" s="71" t="s">
        <v>357</v>
      </c>
    </row>
    <row r="300" spans="1:2" x14ac:dyDescent="0.25">
      <c r="A300" s="2" t="s">
        <v>256</v>
      </c>
      <c r="B300" s="71" t="s">
        <v>258</v>
      </c>
    </row>
    <row r="301" spans="1:2" x14ac:dyDescent="0.25">
      <c r="A301" s="2" t="s">
        <v>256</v>
      </c>
    </row>
    <row r="302" spans="1:2" x14ac:dyDescent="0.25">
      <c r="A302" s="2" t="s">
        <v>256</v>
      </c>
    </row>
    <row r="303" spans="1:2" x14ac:dyDescent="0.25">
      <c r="A303" s="2" t="s">
        <v>256</v>
      </c>
    </row>
    <row r="304" spans="1:2" x14ac:dyDescent="0.25">
      <c r="A304" s="2" t="s">
        <v>256</v>
      </c>
    </row>
    <row r="305" spans="1:1" x14ac:dyDescent="0.25">
      <c r="A305" s="2" t="s">
        <v>256</v>
      </c>
    </row>
    <row r="306" spans="1:1" x14ac:dyDescent="0.25">
      <c r="A306" s="2" t="s">
        <v>256</v>
      </c>
    </row>
    <row r="307" spans="1:1" x14ac:dyDescent="0.25">
      <c r="A307" s="2" t="s">
        <v>256</v>
      </c>
    </row>
    <row r="308" spans="1:1" x14ac:dyDescent="0.25">
      <c r="A308" s="2" t="s">
        <v>256</v>
      </c>
    </row>
    <row r="309" spans="1:1" x14ac:dyDescent="0.25">
      <c r="A309" s="2" t="s">
        <v>256</v>
      </c>
    </row>
    <row r="310" spans="1:1" x14ac:dyDescent="0.25">
      <c r="A310" s="2" t="s">
        <v>256</v>
      </c>
    </row>
    <row r="311" spans="1:1" x14ac:dyDescent="0.25">
      <c r="A311" s="2" t="s">
        <v>256</v>
      </c>
    </row>
    <row r="312" spans="1:1" x14ac:dyDescent="0.25">
      <c r="A312" s="2" t="s">
        <v>256</v>
      </c>
    </row>
    <row r="313" spans="1:1" x14ac:dyDescent="0.25">
      <c r="A313" s="2" t="s">
        <v>256</v>
      </c>
    </row>
    <row r="314" spans="1:1" x14ac:dyDescent="0.25">
      <c r="A314" s="2" t="s">
        <v>256</v>
      </c>
    </row>
    <row r="315" spans="1:1" x14ac:dyDescent="0.25">
      <c r="A315" s="2" t="s">
        <v>256</v>
      </c>
    </row>
    <row r="316" spans="1:1" x14ac:dyDescent="0.25">
      <c r="A316" s="2" t="s">
        <v>256</v>
      </c>
    </row>
    <row r="317" spans="1:1" x14ac:dyDescent="0.25">
      <c r="A317" s="2" t="s">
        <v>256</v>
      </c>
    </row>
    <row r="318" spans="1:1" x14ac:dyDescent="0.25">
      <c r="A318" s="2" t="s">
        <v>256</v>
      </c>
    </row>
    <row r="319" spans="1:1" x14ac:dyDescent="0.25">
      <c r="A319" s="2" t="s">
        <v>256</v>
      </c>
    </row>
    <row r="320" spans="1:1" x14ac:dyDescent="0.25">
      <c r="A320" s="2" t="s">
        <v>256</v>
      </c>
    </row>
    <row r="321" spans="1:1" x14ac:dyDescent="0.25">
      <c r="A321" s="2" t="s">
        <v>256</v>
      </c>
    </row>
    <row r="322" spans="1:1" x14ac:dyDescent="0.25">
      <c r="A322" s="2" t="s">
        <v>256</v>
      </c>
    </row>
    <row r="323" spans="1:1" x14ac:dyDescent="0.25">
      <c r="A323" s="2" t="s">
        <v>256</v>
      </c>
    </row>
    <row r="324" spans="1:1" x14ac:dyDescent="0.25">
      <c r="A324" s="2" t="s">
        <v>256</v>
      </c>
    </row>
    <row r="325" spans="1:1" x14ac:dyDescent="0.25">
      <c r="A325" s="2" t="s">
        <v>256</v>
      </c>
    </row>
    <row r="326" spans="1:1" x14ac:dyDescent="0.25">
      <c r="A326" s="2" t="s">
        <v>256</v>
      </c>
    </row>
    <row r="327" spans="1:1" x14ac:dyDescent="0.25">
      <c r="A327" s="2" t="s">
        <v>256</v>
      </c>
    </row>
    <row r="328" spans="1:1" x14ac:dyDescent="0.25">
      <c r="A328" s="2" t="s">
        <v>256</v>
      </c>
    </row>
    <row r="329" spans="1:1" x14ac:dyDescent="0.25">
      <c r="A329" s="2" t="s">
        <v>256</v>
      </c>
    </row>
    <row r="330" spans="1:1" x14ac:dyDescent="0.25">
      <c r="A330" s="2" t="s">
        <v>256</v>
      </c>
    </row>
    <row r="331" spans="1:1" x14ac:dyDescent="0.25">
      <c r="A331" s="2" t="s">
        <v>256</v>
      </c>
    </row>
    <row r="332" spans="1:1" x14ac:dyDescent="0.25">
      <c r="A332" s="2" t="s">
        <v>256</v>
      </c>
    </row>
    <row r="333" spans="1:1" x14ac:dyDescent="0.25">
      <c r="A333" s="2" t="s">
        <v>256</v>
      </c>
    </row>
    <row r="334" spans="1:1" x14ac:dyDescent="0.25">
      <c r="A334" s="2" t="s">
        <v>256</v>
      </c>
    </row>
    <row r="335" spans="1:1" x14ac:dyDescent="0.25">
      <c r="A335" s="2" t="s">
        <v>256</v>
      </c>
    </row>
    <row r="336" spans="1:1" x14ac:dyDescent="0.25">
      <c r="A336" s="2" t="s">
        <v>256</v>
      </c>
    </row>
    <row r="337" spans="1:2" x14ac:dyDescent="0.25">
      <c r="A337" s="2" t="s">
        <v>256</v>
      </c>
    </row>
    <row r="338" spans="1:2" x14ac:dyDescent="0.25">
      <c r="A338" s="2" t="s">
        <v>256</v>
      </c>
    </row>
    <row r="339" spans="1:2" x14ac:dyDescent="0.25">
      <c r="A339" s="2" t="s">
        <v>256</v>
      </c>
    </row>
    <row r="340" spans="1:2" x14ac:dyDescent="0.25">
      <c r="A340" s="2" t="s">
        <v>256</v>
      </c>
    </row>
    <row r="341" spans="1:2" x14ac:dyDescent="0.25">
      <c r="A341" s="2" t="s">
        <v>256</v>
      </c>
    </row>
    <row r="342" spans="1:2" x14ac:dyDescent="0.25">
      <c r="A342" s="2" t="s">
        <v>256</v>
      </c>
    </row>
    <row r="343" spans="1:2" x14ac:dyDescent="0.25">
      <c r="A343" s="2" t="s">
        <v>256</v>
      </c>
    </row>
    <row r="344" spans="1:2" x14ac:dyDescent="0.25">
      <c r="A344" s="2" t="s">
        <v>256</v>
      </c>
      <c r="B344" t="s">
        <v>291</v>
      </c>
    </row>
    <row r="345" spans="1:2" x14ac:dyDescent="0.25">
      <c r="A345" s="2" t="s">
        <v>256</v>
      </c>
    </row>
    <row r="346" spans="1:2" x14ac:dyDescent="0.25">
      <c r="A346" s="2" t="s">
        <v>256</v>
      </c>
      <c r="B346" t="s">
        <v>376</v>
      </c>
    </row>
    <row r="347" spans="1:2" x14ac:dyDescent="0.25">
      <c r="A347" s="2" t="s">
        <v>256</v>
      </c>
      <c r="B347" t="s">
        <v>359</v>
      </c>
    </row>
    <row r="348" spans="1:2" x14ac:dyDescent="0.25">
      <c r="A348" s="2" t="s">
        <v>256</v>
      </c>
      <c r="B348" t="s">
        <v>360</v>
      </c>
    </row>
    <row r="349" spans="1:2" x14ac:dyDescent="0.25">
      <c r="A349" s="2" t="s">
        <v>256</v>
      </c>
      <c r="B349" t="s">
        <v>361</v>
      </c>
    </row>
    <row r="350" spans="1:2" x14ac:dyDescent="0.25">
      <c r="A350" s="2" t="s">
        <v>256</v>
      </c>
      <c r="B350" t="s">
        <v>362</v>
      </c>
    </row>
    <row r="351" spans="1:2" x14ac:dyDescent="0.25">
      <c r="A351" s="2" t="s">
        <v>256</v>
      </c>
    </row>
    <row r="352" spans="1:2" x14ac:dyDescent="0.25">
      <c r="A352" s="2"/>
    </row>
    <row r="353" spans="1:1" x14ac:dyDescent="0.25">
      <c r="A353" s="2"/>
    </row>
    <row r="354" spans="1:1" x14ac:dyDescent="0.25">
      <c r="A354" s="2"/>
    </row>
    <row r="355" spans="1:1" x14ac:dyDescent="0.25">
      <c r="A355" s="2"/>
    </row>
  </sheetData>
  <hyperlinks>
    <hyperlink ref="A5" location="NoiseSourceSpecs!A50" display="346A/B/C" xr:uid="{00000000-0004-0000-0200-000000000000}"/>
    <hyperlink ref="D5" location="NoiseSourceSpecs!A86" display="R347" xr:uid="{00000000-0004-0000-0200-000001000000}"/>
    <hyperlink ref="E5" location="NoiseSourceSpecs!A127" display="Q347" xr:uid="{00000000-0004-0000-0200-000002000000}"/>
    <hyperlink ref="F5" location="NoiseSourceSpecs!A279" display="N400xA" xr:uid="{00000000-0004-0000-0200-000003000000}"/>
    <hyperlink ref="B5" location="NoiseSourceSpecs!A58" display="346C-K01" xr:uid="{00000000-0004-0000-0200-000004000000}"/>
    <hyperlink ref="C5" location="NoiseSourceSpecs!A75" display="346C-K40" xr:uid="{00000000-0004-0000-0200-00000500000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6"/>
  <sheetViews>
    <sheetView workbookViewId="0">
      <selection activeCell="B3" sqref="B3"/>
    </sheetView>
  </sheetViews>
  <sheetFormatPr defaultRowHeight="13.2" x14ac:dyDescent="0.25"/>
  <cols>
    <col min="1" max="1" width="11.88671875" customWidth="1"/>
  </cols>
  <sheetData>
    <row r="1" spans="1:2" x14ac:dyDescent="0.25">
      <c r="A1" t="s">
        <v>299</v>
      </c>
    </row>
    <row r="2" spans="1:2" x14ac:dyDescent="0.25">
      <c r="A2" t="s">
        <v>305</v>
      </c>
    </row>
    <row r="3" spans="1:2" x14ac:dyDescent="0.25">
      <c r="B3" s="2" t="s">
        <v>294</v>
      </c>
    </row>
    <row r="4" spans="1:2" x14ac:dyDescent="0.25">
      <c r="A4" s="72" t="s">
        <v>300</v>
      </c>
      <c r="B4" t="s">
        <v>306</v>
      </c>
    </row>
    <row r="5" spans="1:2" x14ac:dyDescent="0.25">
      <c r="A5" s="72" t="s">
        <v>303</v>
      </c>
      <c r="B5" t="s">
        <v>307</v>
      </c>
    </row>
    <row r="6" spans="1:2" x14ac:dyDescent="0.25">
      <c r="A6" s="72" t="s">
        <v>304</v>
      </c>
      <c r="B6" t="s">
        <v>308</v>
      </c>
    </row>
    <row r="7" spans="1:2" x14ac:dyDescent="0.25">
      <c r="B7" s="2"/>
    </row>
    <row r="8" spans="1:2" x14ac:dyDescent="0.25">
      <c r="B8" t="s">
        <v>309</v>
      </c>
    </row>
    <row r="9" spans="1:2" x14ac:dyDescent="0.25">
      <c r="A9" s="2" t="s">
        <v>300</v>
      </c>
      <c r="B9" s="71" t="s">
        <v>204</v>
      </c>
    </row>
    <row r="10" spans="1:2" x14ac:dyDescent="0.25">
      <c r="A10" s="2" t="s">
        <v>300</v>
      </c>
    </row>
    <row r="11" spans="1:2" x14ac:dyDescent="0.25">
      <c r="A11" s="2" t="s">
        <v>300</v>
      </c>
    </row>
    <row r="12" spans="1:2" x14ac:dyDescent="0.25">
      <c r="A12" s="2" t="s">
        <v>300</v>
      </c>
    </row>
    <row r="13" spans="1:2" x14ac:dyDescent="0.25">
      <c r="A13" s="2" t="s">
        <v>300</v>
      </c>
    </row>
    <row r="14" spans="1:2" x14ac:dyDescent="0.25">
      <c r="A14" s="2" t="s">
        <v>300</v>
      </c>
    </row>
    <row r="15" spans="1:2" x14ac:dyDescent="0.25">
      <c r="A15" s="2" t="s">
        <v>300</v>
      </c>
    </row>
    <row r="16" spans="1:2" x14ac:dyDescent="0.25">
      <c r="A16" s="2" t="s">
        <v>300</v>
      </c>
    </row>
    <row r="17" spans="1:2" x14ac:dyDescent="0.25">
      <c r="A17" s="2" t="s">
        <v>300</v>
      </c>
    </row>
    <row r="18" spans="1:2" x14ac:dyDescent="0.25">
      <c r="A18" s="2" t="s">
        <v>300</v>
      </c>
    </row>
    <row r="19" spans="1:2" x14ac:dyDescent="0.25">
      <c r="A19" s="2" t="s">
        <v>300</v>
      </c>
    </row>
    <row r="20" spans="1:2" x14ac:dyDescent="0.25">
      <c r="A20" s="2" t="s">
        <v>300</v>
      </c>
    </row>
    <row r="21" spans="1:2" x14ac:dyDescent="0.25">
      <c r="A21" s="2" t="s">
        <v>300</v>
      </c>
    </row>
    <row r="22" spans="1:2" x14ac:dyDescent="0.25">
      <c r="A22" s="2" t="s">
        <v>300</v>
      </c>
    </row>
    <row r="23" spans="1:2" x14ac:dyDescent="0.25">
      <c r="A23" s="2" t="s">
        <v>300</v>
      </c>
    </row>
    <row r="24" spans="1:2" x14ac:dyDescent="0.25">
      <c r="A24" s="2" t="s">
        <v>300</v>
      </c>
    </row>
    <row r="25" spans="1:2" x14ac:dyDescent="0.25">
      <c r="A25" s="2" t="s">
        <v>300</v>
      </c>
    </row>
    <row r="26" spans="1:2" x14ac:dyDescent="0.25">
      <c r="A26" s="2" t="s">
        <v>300</v>
      </c>
    </row>
    <row r="27" spans="1:2" x14ac:dyDescent="0.25">
      <c r="A27" s="2" t="s">
        <v>300</v>
      </c>
    </row>
    <row r="28" spans="1:2" x14ac:dyDescent="0.25">
      <c r="A28" s="2" t="s">
        <v>300</v>
      </c>
    </row>
    <row r="29" spans="1:2" x14ac:dyDescent="0.25">
      <c r="A29" s="2" t="s">
        <v>300</v>
      </c>
    </row>
    <row r="30" spans="1:2" x14ac:dyDescent="0.25">
      <c r="A30" s="2" t="s">
        <v>300</v>
      </c>
      <c r="B30" s="71" t="s">
        <v>301</v>
      </c>
    </row>
    <row r="31" spans="1:2" x14ac:dyDescent="0.25">
      <c r="A31" s="2" t="s">
        <v>300</v>
      </c>
    </row>
    <row r="32" spans="1:2" x14ac:dyDescent="0.25">
      <c r="A32" s="2" t="s">
        <v>300</v>
      </c>
    </row>
    <row r="33" spans="1:1" x14ac:dyDescent="0.25">
      <c r="A33" s="2" t="s">
        <v>300</v>
      </c>
    </row>
    <row r="34" spans="1:1" x14ac:dyDescent="0.25">
      <c r="A34" s="2" t="s">
        <v>300</v>
      </c>
    </row>
    <row r="35" spans="1:1" x14ac:dyDescent="0.25">
      <c r="A35" s="2" t="s">
        <v>300</v>
      </c>
    </row>
    <row r="36" spans="1:1" x14ac:dyDescent="0.25">
      <c r="A36" s="2" t="s">
        <v>300</v>
      </c>
    </row>
    <row r="37" spans="1:1" x14ac:dyDescent="0.25">
      <c r="A37" s="2" t="s">
        <v>300</v>
      </c>
    </row>
    <row r="38" spans="1:1" x14ac:dyDescent="0.25">
      <c r="A38" s="2" t="s">
        <v>300</v>
      </c>
    </row>
    <row r="39" spans="1:1" x14ac:dyDescent="0.25">
      <c r="A39" s="2" t="s">
        <v>300</v>
      </c>
    </row>
    <row r="40" spans="1:1" x14ac:dyDescent="0.25">
      <c r="A40" s="2" t="s">
        <v>300</v>
      </c>
    </row>
    <row r="41" spans="1:1" x14ac:dyDescent="0.25">
      <c r="A41" s="2" t="s">
        <v>300</v>
      </c>
    </row>
    <row r="42" spans="1:1" x14ac:dyDescent="0.25">
      <c r="A42" s="2" t="s">
        <v>300</v>
      </c>
    </row>
    <row r="43" spans="1:1" x14ac:dyDescent="0.25">
      <c r="A43" s="2" t="s">
        <v>300</v>
      </c>
    </row>
    <row r="44" spans="1:1" x14ac:dyDescent="0.25">
      <c r="A44" s="2" t="s">
        <v>300</v>
      </c>
    </row>
    <row r="45" spans="1:1" x14ac:dyDescent="0.25">
      <c r="A45" s="2" t="s">
        <v>300</v>
      </c>
    </row>
    <row r="46" spans="1:1" x14ac:dyDescent="0.25">
      <c r="A46" s="2" t="s">
        <v>300</v>
      </c>
    </row>
    <row r="47" spans="1:1" x14ac:dyDescent="0.25">
      <c r="A47" s="2" t="s">
        <v>300</v>
      </c>
    </row>
    <row r="48" spans="1:1" x14ac:dyDescent="0.25">
      <c r="A48" s="2" t="s">
        <v>300</v>
      </c>
    </row>
    <row r="49" spans="1:2" x14ac:dyDescent="0.25">
      <c r="A49" s="2" t="s">
        <v>300</v>
      </c>
    </row>
    <row r="50" spans="1:2" x14ac:dyDescent="0.25">
      <c r="A50" s="2" t="s">
        <v>300</v>
      </c>
    </row>
    <row r="51" spans="1:2" x14ac:dyDescent="0.25">
      <c r="A51" s="2" t="s">
        <v>300</v>
      </c>
    </row>
    <row r="52" spans="1:2" x14ac:dyDescent="0.25">
      <c r="A52" s="2" t="s">
        <v>300</v>
      </c>
      <c r="B52" s="71" t="s">
        <v>302</v>
      </c>
    </row>
    <row r="53" spans="1:2" x14ac:dyDescent="0.25">
      <c r="A53" s="2" t="s">
        <v>300</v>
      </c>
    </row>
    <row r="54" spans="1:2" x14ac:dyDescent="0.25">
      <c r="A54" s="2" t="s">
        <v>300</v>
      </c>
    </row>
    <row r="55" spans="1:2" x14ac:dyDescent="0.25">
      <c r="A55" s="2" t="s">
        <v>300</v>
      </c>
    </row>
    <row r="56" spans="1:2" x14ac:dyDescent="0.25">
      <c r="A56" s="2" t="s">
        <v>300</v>
      </c>
    </row>
    <row r="57" spans="1:2" x14ac:dyDescent="0.25">
      <c r="A57" s="2" t="s">
        <v>300</v>
      </c>
    </row>
    <row r="58" spans="1:2" x14ac:dyDescent="0.25">
      <c r="A58" s="2" t="s">
        <v>300</v>
      </c>
    </row>
    <row r="59" spans="1:2" x14ac:dyDescent="0.25">
      <c r="A59" s="2" t="s">
        <v>300</v>
      </c>
    </row>
    <row r="60" spans="1:2" x14ac:dyDescent="0.25">
      <c r="A60" s="2" t="s">
        <v>300</v>
      </c>
    </row>
    <row r="61" spans="1:2" x14ac:dyDescent="0.25">
      <c r="A61" s="2" t="s">
        <v>300</v>
      </c>
    </row>
    <row r="62" spans="1:2" x14ac:dyDescent="0.25">
      <c r="A62" s="2" t="s">
        <v>300</v>
      </c>
    </row>
    <row r="63" spans="1:2" x14ac:dyDescent="0.25">
      <c r="A63" s="2" t="s">
        <v>300</v>
      </c>
    </row>
    <row r="64" spans="1:2" x14ac:dyDescent="0.25">
      <c r="A64" s="2" t="s">
        <v>300</v>
      </c>
    </row>
    <row r="65" spans="1:2" x14ac:dyDescent="0.25">
      <c r="A65" s="2" t="s">
        <v>300</v>
      </c>
    </row>
    <row r="66" spans="1:2" x14ac:dyDescent="0.25">
      <c r="A66" s="2" t="s">
        <v>300</v>
      </c>
    </row>
    <row r="67" spans="1:2" x14ac:dyDescent="0.25">
      <c r="A67" s="2" t="s">
        <v>300</v>
      </c>
    </row>
    <row r="68" spans="1:2" x14ac:dyDescent="0.25">
      <c r="A68" s="2" t="s">
        <v>300</v>
      </c>
    </row>
    <row r="69" spans="1:2" x14ac:dyDescent="0.25">
      <c r="A69" s="2" t="s">
        <v>300</v>
      </c>
    </row>
    <row r="70" spans="1:2" x14ac:dyDescent="0.25">
      <c r="A70" s="2" t="s">
        <v>300</v>
      </c>
    </row>
    <row r="71" spans="1:2" x14ac:dyDescent="0.25">
      <c r="A71" s="2" t="s">
        <v>300</v>
      </c>
    </row>
    <row r="72" spans="1:2" x14ac:dyDescent="0.25">
      <c r="A72" s="2" t="s">
        <v>300</v>
      </c>
    </row>
    <row r="73" spans="1:2" x14ac:dyDescent="0.25">
      <c r="A73" s="2" t="s">
        <v>300</v>
      </c>
    </row>
    <row r="74" spans="1:2" x14ac:dyDescent="0.25">
      <c r="A74" s="2" t="s">
        <v>300</v>
      </c>
    </row>
    <row r="75" spans="1:2" x14ac:dyDescent="0.25">
      <c r="A75" s="2"/>
    </row>
    <row r="76" spans="1:2" x14ac:dyDescent="0.25">
      <c r="A76" s="2"/>
    </row>
    <row r="77" spans="1:2" x14ac:dyDescent="0.25">
      <c r="A77" s="2" t="s">
        <v>303</v>
      </c>
      <c r="B77" s="71" t="s">
        <v>204</v>
      </c>
    </row>
    <row r="78" spans="1:2" x14ac:dyDescent="0.25">
      <c r="A78" s="2" t="s">
        <v>303</v>
      </c>
    </row>
    <row r="79" spans="1:2" x14ac:dyDescent="0.25">
      <c r="A79" s="2" t="s">
        <v>303</v>
      </c>
    </row>
    <row r="80" spans="1:2" x14ac:dyDescent="0.25">
      <c r="A80" s="2" t="s">
        <v>303</v>
      </c>
    </row>
    <row r="81" spans="1:2" x14ac:dyDescent="0.25">
      <c r="A81" s="2" t="s">
        <v>303</v>
      </c>
    </row>
    <row r="82" spans="1:2" x14ac:dyDescent="0.25">
      <c r="A82" s="2" t="s">
        <v>303</v>
      </c>
    </row>
    <row r="83" spans="1:2" x14ac:dyDescent="0.25">
      <c r="A83" s="2" t="s">
        <v>303</v>
      </c>
    </row>
    <row r="84" spans="1:2" x14ac:dyDescent="0.25">
      <c r="A84" s="2" t="s">
        <v>303</v>
      </c>
    </row>
    <row r="85" spans="1:2" x14ac:dyDescent="0.25">
      <c r="A85" s="2" t="s">
        <v>303</v>
      </c>
    </row>
    <row r="86" spans="1:2" x14ac:dyDescent="0.25">
      <c r="A86" s="2" t="s">
        <v>303</v>
      </c>
    </row>
    <row r="87" spans="1:2" x14ac:dyDescent="0.25">
      <c r="A87" s="2" t="s">
        <v>303</v>
      </c>
    </row>
    <row r="88" spans="1:2" x14ac:dyDescent="0.25">
      <c r="A88" s="2" t="s">
        <v>303</v>
      </c>
    </row>
    <row r="89" spans="1:2" x14ac:dyDescent="0.25">
      <c r="A89" s="2" t="s">
        <v>303</v>
      </c>
    </row>
    <row r="90" spans="1:2" x14ac:dyDescent="0.25">
      <c r="A90" s="2" t="s">
        <v>303</v>
      </c>
    </row>
    <row r="91" spans="1:2" x14ac:dyDescent="0.25">
      <c r="A91" s="2" t="s">
        <v>303</v>
      </c>
    </row>
    <row r="92" spans="1:2" x14ac:dyDescent="0.25">
      <c r="A92" s="2" t="s">
        <v>303</v>
      </c>
    </row>
    <row r="93" spans="1:2" x14ac:dyDescent="0.25">
      <c r="A93" s="2" t="s">
        <v>303</v>
      </c>
    </row>
    <row r="94" spans="1:2" x14ac:dyDescent="0.25">
      <c r="A94" s="2" t="s">
        <v>303</v>
      </c>
    </row>
    <row r="95" spans="1:2" x14ac:dyDescent="0.25">
      <c r="A95" s="2" t="s">
        <v>303</v>
      </c>
      <c r="B95" s="71" t="s">
        <v>301</v>
      </c>
    </row>
    <row r="96" spans="1:2" x14ac:dyDescent="0.25">
      <c r="A96" s="2" t="s">
        <v>303</v>
      </c>
    </row>
    <row r="97" spans="1:1" x14ac:dyDescent="0.25">
      <c r="A97" s="2" t="s">
        <v>303</v>
      </c>
    </row>
    <row r="98" spans="1:1" x14ac:dyDescent="0.25">
      <c r="A98" s="2" t="s">
        <v>303</v>
      </c>
    </row>
    <row r="99" spans="1:1" x14ac:dyDescent="0.25">
      <c r="A99" s="2" t="s">
        <v>303</v>
      </c>
    </row>
    <row r="100" spans="1:1" x14ac:dyDescent="0.25">
      <c r="A100" s="2" t="s">
        <v>303</v>
      </c>
    </row>
    <row r="101" spans="1:1" x14ac:dyDescent="0.25">
      <c r="A101" s="2" t="s">
        <v>303</v>
      </c>
    </row>
    <row r="102" spans="1:1" x14ac:dyDescent="0.25">
      <c r="A102" s="2" t="s">
        <v>303</v>
      </c>
    </row>
    <row r="103" spans="1:1" x14ac:dyDescent="0.25">
      <c r="A103" s="2" t="s">
        <v>303</v>
      </c>
    </row>
    <row r="104" spans="1:1" x14ac:dyDescent="0.25">
      <c r="A104" s="2" t="s">
        <v>303</v>
      </c>
    </row>
    <row r="105" spans="1:1" x14ac:dyDescent="0.25">
      <c r="A105" s="2" t="s">
        <v>303</v>
      </c>
    </row>
    <row r="106" spans="1:1" x14ac:dyDescent="0.25">
      <c r="A106" s="2" t="s">
        <v>303</v>
      </c>
    </row>
    <row r="107" spans="1:1" x14ac:dyDescent="0.25">
      <c r="A107" s="2" t="s">
        <v>303</v>
      </c>
    </row>
    <row r="108" spans="1:1" x14ac:dyDescent="0.25">
      <c r="A108" s="2" t="s">
        <v>303</v>
      </c>
    </row>
    <row r="109" spans="1:1" x14ac:dyDescent="0.25">
      <c r="A109" s="2" t="s">
        <v>303</v>
      </c>
    </row>
    <row r="110" spans="1:1" x14ac:dyDescent="0.25">
      <c r="A110" s="2" t="s">
        <v>303</v>
      </c>
    </row>
    <row r="111" spans="1:1" x14ac:dyDescent="0.25">
      <c r="A111" s="2" t="s">
        <v>303</v>
      </c>
    </row>
    <row r="112" spans="1:1" x14ac:dyDescent="0.25">
      <c r="A112" s="2" t="s">
        <v>303</v>
      </c>
    </row>
    <row r="113" spans="1:2" x14ac:dyDescent="0.25">
      <c r="A113" s="2" t="s">
        <v>303</v>
      </c>
    </row>
    <row r="114" spans="1:2" x14ac:dyDescent="0.25">
      <c r="A114" s="2" t="s">
        <v>303</v>
      </c>
      <c r="B114" s="71" t="s">
        <v>302</v>
      </c>
    </row>
    <row r="115" spans="1:2" x14ac:dyDescent="0.25">
      <c r="A115" s="2" t="s">
        <v>303</v>
      </c>
    </row>
    <row r="116" spans="1:2" x14ac:dyDescent="0.25">
      <c r="A116" s="2" t="s">
        <v>303</v>
      </c>
    </row>
    <row r="117" spans="1:2" x14ac:dyDescent="0.25">
      <c r="A117" s="2" t="s">
        <v>303</v>
      </c>
    </row>
    <row r="118" spans="1:2" x14ac:dyDescent="0.25">
      <c r="A118" s="2" t="s">
        <v>303</v>
      </c>
    </row>
    <row r="119" spans="1:2" x14ac:dyDescent="0.25">
      <c r="A119" s="2" t="s">
        <v>303</v>
      </c>
    </row>
    <row r="120" spans="1:2" x14ac:dyDescent="0.25">
      <c r="A120" s="2" t="s">
        <v>303</v>
      </c>
    </row>
    <row r="121" spans="1:2" x14ac:dyDescent="0.25">
      <c r="A121" s="2" t="s">
        <v>303</v>
      </c>
    </row>
    <row r="122" spans="1:2" x14ac:dyDescent="0.25">
      <c r="A122" s="2" t="s">
        <v>303</v>
      </c>
    </row>
    <row r="123" spans="1:2" x14ac:dyDescent="0.25">
      <c r="A123" s="2" t="s">
        <v>303</v>
      </c>
    </row>
    <row r="124" spans="1:2" x14ac:dyDescent="0.25">
      <c r="A124" s="2" t="s">
        <v>303</v>
      </c>
    </row>
    <row r="125" spans="1:2" x14ac:dyDescent="0.25">
      <c r="A125" s="2" t="s">
        <v>303</v>
      </c>
    </row>
    <row r="126" spans="1:2" x14ac:dyDescent="0.25">
      <c r="A126" s="2" t="s">
        <v>303</v>
      </c>
    </row>
    <row r="127" spans="1:2" x14ac:dyDescent="0.25">
      <c r="A127" s="2" t="s">
        <v>303</v>
      </c>
    </row>
    <row r="128" spans="1:2" x14ac:dyDescent="0.25">
      <c r="A128" s="2" t="s">
        <v>303</v>
      </c>
    </row>
    <row r="129" spans="1:2" x14ac:dyDescent="0.25">
      <c r="A129" s="2" t="s">
        <v>303</v>
      </c>
    </row>
    <row r="130" spans="1:2" x14ac:dyDescent="0.25">
      <c r="A130" s="2" t="s">
        <v>303</v>
      </c>
    </row>
    <row r="131" spans="1:2" x14ac:dyDescent="0.25">
      <c r="A131" s="2"/>
    </row>
    <row r="132" spans="1:2" x14ac:dyDescent="0.25">
      <c r="A132" s="2"/>
    </row>
    <row r="133" spans="1:2" x14ac:dyDescent="0.25">
      <c r="A133" s="2" t="s">
        <v>304</v>
      </c>
      <c r="B133" s="71" t="s">
        <v>204</v>
      </c>
    </row>
    <row r="134" spans="1:2" x14ac:dyDescent="0.25">
      <c r="A134" s="2" t="s">
        <v>304</v>
      </c>
    </row>
    <row r="135" spans="1:2" x14ac:dyDescent="0.25">
      <c r="A135" s="2" t="s">
        <v>304</v>
      </c>
    </row>
    <row r="136" spans="1:2" x14ac:dyDescent="0.25">
      <c r="A136" s="2" t="s">
        <v>304</v>
      </c>
    </row>
    <row r="137" spans="1:2" x14ac:dyDescent="0.25">
      <c r="A137" s="2" t="s">
        <v>304</v>
      </c>
    </row>
    <row r="138" spans="1:2" x14ac:dyDescent="0.25">
      <c r="A138" s="2" t="s">
        <v>304</v>
      </c>
    </row>
    <row r="139" spans="1:2" x14ac:dyDescent="0.25">
      <c r="A139" s="2" t="s">
        <v>304</v>
      </c>
    </row>
    <row r="140" spans="1:2" x14ac:dyDescent="0.25">
      <c r="A140" s="2" t="s">
        <v>304</v>
      </c>
    </row>
    <row r="141" spans="1:2" x14ac:dyDescent="0.25">
      <c r="A141" s="2" t="s">
        <v>304</v>
      </c>
    </row>
    <row r="142" spans="1:2" x14ac:dyDescent="0.25">
      <c r="A142" s="2" t="s">
        <v>304</v>
      </c>
    </row>
    <row r="143" spans="1:2" x14ac:dyDescent="0.25">
      <c r="A143" s="2" t="s">
        <v>304</v>
      </c>
    </row>
    <row r="144" spans="1:2" x14ac:dyDescent="0.25">
      <c r="A144" s="2" t="s">
        <v>304</v>
      </c>
    </row>
    <row r="145" spans="1:2" x14ac:dyDescent="0.25">
      <c r="A145" s="2" t="s">
        <v>304</v>
      </c>
    </row>
    <row r="146" spans="1:2" x14ac:dyDescent="0.25">
      <c r="A146" s="2" t="s">
        <v>304</v>
      </c>
    </row>
    <row r="147" spans="1:2" x14ac:dyDescent="0.25">
      <c r="A147" s="2" t="s">
        <v>304</v>
      </c>
    </row>
    <row r="148" spans="1:2" x14ac:dyDescent="0.25">
      <c r="A148" s="2" t="s">
        <v>304</v>
      </c>
    </row>
    <row r="149" spans="1:2" x14ac:dyDescent="0.25">
      <c r="A149" s="2" t="s">
        <v>304</v>
      </c>
    </row>
    <row r="150" spans="1:2" x14ac:dyDescent="0.25">
      <c r="A150" s="2" t="s">
        <v>304</v>
      </c>
    </row>
    <row r="151" spans="1:2" x14ac:dyDescent="0.25">
      <c r="A151" s="2" t="s">
        <v>304</v>
      </c>
      <c r="B151" s="71" t="s">
        <v>301</v>
      </c>
    </row>
    <row r="152" spans="1:2" x14ac:dyDescent="0.25">
      <c r="A152" s="2" t="s">
        <v>304</v>
      </c>
    </row>
    <row r="153" spans="1:2" x14ac:dyDescent="0.25">
      <c r="A153" s="2" t="s">
        <v>304</v>
      </c>
    </row>
    <row r="154" spans="1:2" x14ac:dyDescent="0.25">
      <c r="A154" s="2" t="s">
        <v>304</v>
      </c>
    </row>
    <row r="155" spans="1:2" x14ac:dyDescent="0.25">
      <c r="A155" s="2" t="s">
        <v>304</v>
      </c>
    </row>
    <row r="156" spans="1:2" x14ac:dyDescent="0.25">
      <c r="A156" s="2" t="s">
        <v>304</v>
      </c>
    </row>
    <row r="157" spans="1:2" x14ac:dyDescent="0.25">
      <c r="A157" s="2" t="s">
        <v>304</v>
      </c>
    </row>
    <row r="158" spans="1:2" x14ac:dyDescent="0.25">
      <c r="A158" s="2" t="s">
        <v>304</v>
      </c>
    </row>
    <row r="159" spans="1:2" x14ac:dyDescent="0.25">
      <c r="A159" s="2" t="s">
        <v>304</v>
      </c>
    </row>
    <row r="160" spans="1:2" x14ac:dyDescent="0.25">
      <c r="A160" s="2" t="s">
        <v>304</v>
      </c>
    </row>
    <row r="161" spans="1:2" x14ac:dyDescent="0.25">
      <c r="A161" s="2" t="s">
        <v>304</v>
      </c>
    </row>
    <row r="162" spans="1:2" x14ac:dyDescent="0.25">
      <c r="A162" s="2" t="s">
        <v>304</v>
      </c>
    </row>
    <row r="163" spans="1:2" x14ac:dyDescent="0.25">
      <c r="A163" s="2" t="s">
        <v>304</v>
      </c>
    </row>
    <row r="164" spans="1:2" x14ac:dyDescent="0.25">
      <c r="A164" s="2" t="s">
        <v>304</v>
      </c>
    </row>
    <row r="165" spans="1:2" x14ac:dyDescent="0.25">
      <c r="A165" s="2" t="s">
        <v>304</v>
      </c>
    </row>
    <row r="166" spans="1:2" x14ac:dyDescent="0.25">
      <c r="A166" s="2" t="s">
        <v>304</v>
      </c>
    </row>
    <row r="167" spans="1:2" x14ac:dyDescent="0.25">
      <c r="A167" s="2" t="s">
        <v>304</v>
      </c>
    </row>
    <row r="168" spans="1:2" x14ac:dyDescent="0.25">
      <c r="A168" s="2" t="s">
        <v>304</v>
      </c>
    </row>
    <row r="169" spans="1:2" x14ac:dyDescent="0.25">
      <c r="A169" s="2" t="s">
        <v>304</v>
      </c>
    </row>
    <row r="170" spans="1:2" x14ac:dyDescent="0.25">
      <c r="A170" s="2" t="s">
        <v>304</v>
      </c>
      <c r="B170" s="71" t="s">
        <v>302</v>
      </c>
    </row>
    <row r="171" spans="1:2" x14ac:dyDescent="0.25">
      <c r="A171" s="2" t="s">
        <v>304</v>
      </c>
    </row>
    <row r="172" spans="1:2" x14ac:dyDescent="0.25">
      <c r="A172" s="2" t="s">
        <v>304</v>
      </c>
    </row>
    <row r="173" spans="1:2" x14ac:dyDescent="0.25">
      <c r="A173" s="2" t="s">
        <v>304</v>
      </c>
    </row>
    <row r="174" spans="1:2" x14ac:dyDescent="0.25">
      <c r="A174" s="2" t="s">
        <v>304</v>
      </c>
    </row>
    <row r="175" spans="1:2" x14ac:dyDescent="0.25">
      <c r="A175" s="2" t="s">
        <v>304</v>
      </c>
    </row>
    <row r="176" spans="1:2" x14ac:dyDescent="0.25">
      <c r="A176" s="2" t="s">
        <v>304</v>
      </c>
    </row>
    <row r="177" spans="1:1" x14ac:dyDescent="0.25">
      <c r="A177" s="2" t="s">
        <v>304</v>
      </c>
    </row>
    <row r="178" spans="1:1" x14ac:dyDescent="0.25">
      <c r="A178" s="2" t="s">
        <v>304</v>
      </c>
    </row>
    <row r="179" spans="1:1" x14ac:dyDescent="0.25">
      <c r="A179" s="2" t="s">
        <v>304</v>
      </c>
    </row>
    <row r="180" spans="1:1" x14ac:dyDescent="0.25">
      <c r="A180" s="2" t="s">
        <v>304</v>
      </c>
    </row>
    <row r="181" spans="1:1" x14ac:dyDescent="0.25">
      <c r="A181" s="2" t="s">
        <v>304</v>
      </c>
    </row>
    <row r="182" spans="1:1" x14ac:dyDescent="0.25">
      <c r="A182" s="2" t="s">
        <v>304</v>
      </c>
    </row>
    <row r="183" spans="1:1" x14ac:dyDescent="0.25">
      <c r="A183" s="2" t="s">
        <v>304</v>
      </c>
    </row>
    <row r="184" spans="1:1" x14ac:dyDescent="0.25">
      <c r="A184" s="2" t="s">
        <v>304</v>
      </c>
    </row>
    <row r="185" spans="1:1" x14ac:dyDescent="0.25">
      <c r="A185" s="2" t="s">
        <v>304</v>
      </c>
    </row>
    <row r="186" spans="1:1" x14ac:dyDescent="0.25">
      <c r="A186" s="2" t="s">
        <v>304</v>
      </c>
    </row>
  </sheetData>
  <hyperlinks>
    <hyperlink ref="A4" location="ExtPreampSpecs!A73" display="U7227A" xr:uid="{00000000-0004-0000-0300-000000000000}"/>
    <hyperlink ref="A5" location="ExtPreampSpecs!A129" display="U7227C" xr:uid="{00000000-0004-0000-0300-000001000000}"/>
    <hyperlink ref="A6" location="ExtPreampSpecs!A185" display="U7227F" xr:uid="{00000000-0004-0000-0300-000002000000}"/>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0"/>
  <sheetViews>
    <sheetView workbookViewId="0"/>
  </sheetViews>
  <sheetFormatPr defaultRowHeight="13.2" x14ac:dyDescent="0.25"/>
  <cols>
    <col min="1" max="1" width="20.5546875" customWidth="1"/>
    <col min="5" max="5" width="22.88671875" customWidth="1"/>
  </cols>
  <sheetData>
    <row r="1" spans="1:8" x14ac:dyDescent="0.25">
      <c r="A1" s="24" t="s">
        <v>189</v>
      </c>
      <c r="B1" s="24"/>
      <c r="C1" s="24"/>
      <c r="D1" s="24" t="s">
        <v>200</v>
      </c>
      <c r="E1" s="24"/>
      <c r="F1" s="24"/>
      <c r="G1" s="24"/>
      <c r="H1" s="24"/>
    </row>
    <row r="3" spans="1:8" x14ac:dyDescent="0.25">
      <c r="A3" s="24"/>
      <c r="B3" s="24"/>
      <c r="C3" s="24"/>
      <c r="D3" s="24"/>
      <c r="E3" s="24"/>
      <c r="F3" s="24"/>
      <c r="G3" s="24"/>
      <c r="H3" s="24"/>
    </row>
    <row r="4" spans="1:8" x14ac:dyDescent="0.25">
      <c r="A4" s="24"/>
      <c r="B4" s="24"/>
      <c r="C4" s="24"/>
      <c r="D4" s="24"/>
      <c r="E4" s="24"/>
      <c r="F4" s="24"/>
      <c r="G4" s="24"/>
      <c r="H4" s="24"/>
    </row>
    <row r="5" spans="1:8" x14ac:dyDescent="0.25">
      <c r="A5" s="24"/>
      <c r="B5" s="24"/>
      <c r="C5" s="24"/>
      <c r="D5" s="24"/>
      <c r="E5" s="24"/>
      <c r="F5" s="24"/>
      <c r="G5" s="24"/>
      <c r="H5" s="24"/>
    </row>
    <row r="6" spans="1:8" x14ac:dyDescent="0.25">
      <c r="A6" s="24"/>
      <c r="B6" s="24"/>
      <c r="C6" s="24"/>
      <c r="D6" s="24"/>
      <c r="E6" s="24"/>
      <c r="F6" s="24"/>
      <c r="G6" s="24"/>
      <c r="H6" s="24"/>
    </row>
    <row r="7" spans="1:8" x14ac:dyDescent="0.25">
      <c r="A7" s="24"/>
      <c r="B7" s="24"/>
      <c r="C7" s="24"/>
      <c r="D7" s="24"/>
      <c r="E7" s="24"/>
      <c r="F7" s="24"/>
      <c r="G7" s="24"/>
      <c r="H7" s="24"/>
    </row>
    <row r="9" spans="1:8" x14ac:dyDescent="0.25">
      <c r="A9" s="26"/>
      <c r="B9" s="26" t="s">
        <v>12</v>
      </c>
      <c r="C9" s="26" t="s">
        <v>84</v>
      </c>
      <c r="D9" s="26"/>
      <c r="E9" s="26"/>
      <c r="F9" s="26"/>
      <c r="G9" s="26"/>
      <c r="H9" s="26"/>
    </row>
    <row r="10" spans="1:8" x14ac:dyDescent="0.25">
      <c r="A10" s="26" t="s">
        <v>85</v>
      </c>
      <c r="B10" s="25">
        <v>3</v>
      </c>
      <c r="C10" s="52">
        <f>10^(B10/10)</f>
        <v>1.9952623149688797</v>
      </c>
      <c r="D10" s="26"/>
      <c r="E10" s="26" t="s">
        <v>76</v>
      </c>
      <c r="F10" s="26">
        <f>C13/C10</f>
        <v>1.0451068510264545</v>
      </c>
      <c r="G10" s="26"/>
      <c r="H10" s="26"/>
    </row>
    <row r="11" spans="1:8" x14ac:dyDescent="0.25">
      <c r="A11" s="26" t="s">
        <v>86</v>
      </c>
      <c r="B11" s="25">
        <v>10</v>
      </c>
      <c r="C11" s="26">
        <f>10^(B11/10)</f>
        <v>10</v>
      </c>
      <c r="D11" s="26"/>
      <c r="E11" s="26" t="s">
        <v>26</v>
      </c>
      <c r="F11" s="26">
        <f>C11/(C10*C12)</f>
        <v>5.011872336272722E-2</v>
      </c>
      <c r="G11" s="26"/>
      <c r="H11" s="26"/>
    </row>
    <row r="12" spans="1:8" x14ac:dyDescent="0.25">
      <c r="A12" s="26" t="s">
        <v>87</v>
      </c>
      <c r="B12" s="25">
        <v>20</v>
      </c>
      <c r="C12" s="26">
        <f>10^(B12/10)</f>
        <v>100</v>
      </c>
      <c r="D12" s="26"/>
      <c r="E12" s="26" t="s">
        <v>27</v>
      </c>
      <c r="F12" s="26">
        <f>(C11-1)/(C10*C12)</f>
        <v>4.5106851026454502E-2</v>
      </c>
      <c r="G12" s="26"/>
      <c r="H12" s="26"/>
    </row>
    <row r="13" spans="1:8" x14ac:dyDescent="0.25">
      <c r="A13" s="26" t="s">
        <v>88</v>
      </c>
      <c r="B13" s="26">
        <f>10*LOG10(C13)</f>
        <v>3.1916069469481978</v>
      </c>
      <c r="C13" s="26">
        <f>C10+((C11-1)/C12)</f>
        <v>2.0852623149688796</v>
      </c>
      <c r="D13" s="26"/>
      <c r="E13" s="26" t="s">
        <v>28</v>
      </c>
      <c r="F13" s="26">
        <f>F10-F11</f>
        <v>0.99498812766372724</v>
      </c>
      <c r="G13" s="26"/>
      <c r="H13" s="26"/>
    </row>
    <row r="14" spans="1:8" x14ac:dyDescent="0.25">
      <c r="A14" s="26"/>
      <c r="B14" s="26"/>
      <c r="C14" s="26"/>
      <c r="D14" s="26"/>
      <c r="E14" s="26"/>
      <c r="F14" s="26"/>
      <c r="G14" s="26"/>
      <c r="H14" s="26"/>
    </row>
    <row r="15" spans="1:8" x14ac:dyDescent="0.25">
      <c r="A15" s="29" t="s">
        <v>89</v>
      </c>
      <c r="B15" s="26" t="s">
        <v>90</v>
      </c>
      <c r="C15" s="26" t="s">
        <v>91</v>
      </c>
      <c r="D15" s="26"/>
      <c r="E15" s="26"/>
      <c r="F15" s="26" t="s">
        <v>92</v>
      </c>
      <c r="G15" s="26" t="s">
        <v>93</v>
      </c>
      <c r="H15" s="26" t="s">
        <v>94</v>
      </c>
    </row>
    <row r="16" spans="1:8" x14ac:dyDescent="0.25">
      <c r="A16" s="26" t="s">
        <v>95</v>
      </c>
      <c r="B16" s="25">
        <v>1.1000000000000001</v>
      </c>
      <c r="C16" s="26">
        <f>IF(B16&gt;=1,(B16-1)/(B16+1),IF(B16&lt;0,10^(B16/20),B16))</f>
        <v>4.7619047619047658E-2</v>
      </c>
      <c r="D16" s="26"/>
      <c r="E16" s="26" t="s">
        <v>96</v>
      </c>
      <c r="F16" s="26">
        <f>-20*LOG10(1-C16*C17)</f>
        <v>8.3119195423154074E-2</v>
      </c>
      <c r="G16" s="26">
        <f>20*LOG10(1+C16*C17)</f>
        <v>8.2331323896643063E-2</v>
      </c>
      <c r="H16" s="26">
        <f>MAX(F16,G16)</f>
        <v>8.3119195423154074E-2</v>
      </c>
    </row>
    <row r="17" spans="1:8" x14ac:dyDescent="0.25">
      <c r="A17" s="26" t="s">
        <v>97</v>
      </c>
      <c r="B17" s="25">
        <v>1.5</v>
      </c>
      <c r="C17" s="26">
        <f>IF(B17&gt;=1,(B17-1)/(B17+1),IF(B17&lt;0,10^(B17/20),B17))</f>
        <v>0.2</v>
      </c>
      <c r="D17" s="26"/>
      <c r="E17" s="26" t="s">
        <v>98</v>
      </c>
      <c r="F17" s="26">
        <f>-20*LOG10(1-C16*C19)</f>
        <v>0.11898665026402426</v>
      </c>
      <c r="G17" s="26">
        <f>20*LOG10(1+C16*C19)</f>
        <v>0.11737867328195892</v>
      </c>
      <c r="H17" s="26">
        <f t="shared" ref="H17:H18" si="0">MAX(F17,G17)</f>
        <v>0.11898665026402426</v>
      </c>
    </row>
    <row r="18" spans="1:8" x14ac:dyDescent="0.25">
      <c r="A18" s="26" t="s">
        <v>99</v>
      </c>
      <c r="B18" s="25">
        <v>1.5</v>
      </c>
      <c r="C18" s="26">
        <f>IF(B18&gt;=1,(B18-1)/(B18+1),IF(B18&lt;0,10^(B18/20),B18))</f>
        <v>0.2</v>
      </c>
      <c r="D18" s="26"/>
      <c r="E18" s="26" t="s">
        <v>100</v>
      </c>
      <c r="F18" s="26">
        <f>-20*LOG10(1-C18*C19)</f>
        <v>0.51108208944776334</v>
      </c>
      <c r="G18" s="26">
        <f>20*LOG10(1+C18*C19)</f>
        <v>0.48267359433438739</v>
      </c>
      <c r="H18" s="26">
        <f t="shared" si="0"/>
        <v>0.51108208944776334</v>
      </c>
    </row>
    <row r="19" spans="1:8" x14ac:dyDescent="0.25">
      <c r="A19" s="26" t="s">
        <v>101</v>
      </c>
      <c r="B19" s="25">
        <v>1.8</v>
      </c>
      <c r="C19" s="26">
        <f>IF(B19&gt;=1,(B19-1)/(B19+1),IF(B19&lt;0,10^(B19/20),B19))</f>
        <v>0.28571428571428575</v>
      </c>
      <c r="D19" s="26"/>
      <c r="E19" s="26"/>
      <c r="F19" s="26"/>
      <c r="G19" s="26"/>
      <c r="H19" s="26"/>
    </row>
    <row r="20" spans="1:8" x14ac:dyDescent="0.25">
      <c r="A20" s="26"/>
      <c r="B20" s="26"/>
      <c r="C20" s="26"/>
      <c r="D20" s="26"/>
      <c r="E20" s="26"/>
      <c r="F20" s="26"/>
      <c r="G20" s="26"/>
      <c r="H20" s="26"/>
    </row>
    <row r="21" spans="1:8" x14ac:dyDescent="0.25">
      <c r="A21" s="29" t="s">
        <v>102</v>
      </c>
      <c r="B21" s="26" t="s">
        <v>12</v>
      </c>
      <c r="C21" s="26"/>
      <c r="D21" s="26"/>
      <c r="E21" s="26"/>
      <c r="F21" s="26"/>
      <c r="G21" s="26"/>
      <c r="H21" s="26"/>
    </row>
    <row r="22" spans="1:8" x14ac:dyDescent="0.25">
      <c r="A22" s="26" t="s">
        <v>103</v>
      </c>
      <c r="B22" s="25">
        <v>0.05</v>
      </c>
      <c r="C22" s="26"/>
      <c r="D22" s="26"/>
      <c r="E22" s="26" t="s">
        <v>104</v>
      </c>
      <c r="F22" s="26">
        <f>10*LOG(SQRT(SUMSQ((10^(H16/10)-1),(10^(B22/10)-1),(10^(B25/10)-1)))+1)</f>
        <v>9.6748320632830384E-2</v>
      </c>
      <c r="G22" s="26"/>
      <c r="H22" s="26"/>
    </row>
    <row r="23" spans="1:8" x14ac:dyDescent="0.25">
      <c r="A23" s="26" t="s">
        <v>105</v>
      </c>
      <c r="B23" s="25">
        <v>0.15</v>
      </c>
      <c r="C23" s="26"/>
      <c r="D23" s="26"/>
      <c r="E23" s="26" t="s">
        <v>106</v>
      </c>
      <c r="F23" s="26">
        <f>10*LOG(SQRT(SUMSQ((10^(H17/10)-1),(10^(B22/10)-1),(10^(B25/10)-1)))+1)</f>
        <v>0.12876622637758109</v>
      </c>
      <c r="G23" s="26"/>
      <c r="H23" s="26"/>
    </row>
    <row r="24" spans="1:8" x14ac:dyDescent="0.25">
      <c r="A24" s="26" t="s">
        <v>107</v>
      </c>
      <c r="B24" s="25">
        <v>0.1</v>
      </c>
      <c r="C24" s="26" t="s">
        <v>108</v>
      </c>
      <c r="D24" s="26"/>
      <c r="E24" s="26" t="s">
        <v>109</v>
      </c>
      <c r="F24" s="26">
        <f>10*LOG(SQRT(SUMSQ((10^(H16/10)-1),(10^(H17/10)-1),(10^(H18/10)-1),(10^(B23/10)-1),(10^(B25/10)-1)))+1)</f>
        <v>0.54641922366307227</v>
      </c>
      <c r="G24" s="26"/>
      <c r="H24" s="26"/>
    </row>
    <row r="25" spans="1:8" x14ac:dyDescent="0.25">
      <c r="A25" s="26" t="s">
        <v>107</v>
      </c>
      <c r="B25" s="25">
        <v>0</v>
      </c>
      <c r="C25" s="26" t="s">
        <v>110</v>
      </c>
      <c r="D25" s="26"/>
      <c r="E25" s="26" t="s">
        <v>111</v>
      </c>
      <c r="F25" s="26">
        <f>B24</f>
        <v>0.1</v>
      </c>
      <c r="G25" s="26"/>
      <c r="H25" s="26"/>
    </row>
    <row r="27" spans="1:8" x14ac:dyDescent="0.25">
      <c r="A27" s="27"/>
      <c r="B27" s="27"/>
      <c r="C27" s="27"/>
      <c r="D27" s="27" t="s">
        <v>112</v>
      </c>
      <c r="E27" s="27"/>
      <c r="F27" s="27">
        <f>10*LOG(SQRT(SUMSQ((10^((F10*F22)/10)-1),(10^((F11*F23)/10)-1),(10^((F12*F24)/10)-1),(10^((F13*F25)/10)-1)))+1)</f>
        <v>0.1433725490595526</v>
      </c>
      <c r="G27" s="27" t="s">
        <v>12</v>
      </c>
      <c r="H27" s="27"/>
    </row>
    <row r="29" spans="1:8" x14ac:dyDescent="0.25">
      <c r="A29" s="28" t="s">
        <v>113</v>
      </c>
      <c r="B29" s="24"/>
      <c r="C29" s="24"/>
      <c r="D29" s="24"/>
      <c r="E29" s="24"/>
      <c r="F29" s="24"/>
      <c r="G29" s="24" t="s">
        <v>114</v>
      </c>
      <c r="H29" s="24"/>
    </row>
    <row r="30" spans="1:8" x14ac:dyDescent="0.25">
      <c r="A30" s="24" t="s">
        <v>115</v>
      </c>
      <c r="B30" s="24"/>
      <c r="C30" s="24"/>
      <c r="D30" s="24"/>
      <c r="E30" s="24"/>
      <c r="F30" s="24"/>
      <c r="G30" s="24"/>
      <c r="H30" s="24"/>
    </row>
  </sheetData>
  <pageMargins left="0.7" right="0.7" top="0.75" bottom="0.75" header="0.3" footer="0.3"/>
  <ignoredErrors>
    <ignoredError sqref="F17:G17"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5"/>
  <sheetViews>
    <sheetView topLeftCell="A25" workbookViewId="0">
      <selection activeCell="C49" sqref="C49"/>
    </sheetView>
  </sheetViews>
  <sheetFormatPr defaultRowHeight="13.2" x14ac:dyDescent="0.25"/>
  <cols>
    <col min="1" max="1" width="11.44140625" customWidth="1"/>
    <col min="2" max="2" width="9.88671875" bestFit="1" customWidth="1"/>
    <col min="4" max="4" width="9.44140625" bestFit="1" customWidth="1"/>
  </cols>
  <sheetData>
    <row r="1" spans="1:4" x14ac:dyDescent="0.25">
      <c r="A1" s="12" t="s">
        <v>188</v>
      </c>
    </row>
    <row r="2" spans="1:4" x14ac:dyDescent="0.25">
      <c r="D2" s="44"/>
    </row>
    <row r="3" spans="1:4" x14ac:dyDescent="0.25">
      <c r="A3" t="s">
        <v>260</v>
      </c>
      <c r="B3" s="11">
        <v>41200</v>
      </c>
      <c r="D3" s="45"/>
    </row>
    <row r="4" spans="1:4" x14ac:dyDescent="0.25">
      <c r="A4" t="s">
        <v>261</v>
      </c>
      <c r="B4" s="10" t="s">
        <v>57</v>
      </c>
      <c r="D4" s="45"/>
    </row>
    <row r="5" spans="1:4" x14ac:dyDescent="0.25">
      <c r="B5" t="s">
        <v>66</v>
      </c>
      <c r="D5" s="45"/>
    </row>
    <row r="6" spans="1:4" x14ac:dyDescent="0.25">
      <c r="D6" s="45"/>
    </row>
    <row r="7" spans="1:4" x14ac:dyDescent="0.25">
      <c r="A7" t="s">
        <v>260</v>
      </c>
      <c r="B7" s="11">
        <v>42037</v>
      </c>
      <c r="D7" s="45"/>
    </row>
    <row r="8" spans="1:4" x14ac:dyDescent="0.25">
      <c r="A8" t="s">
        <v>261</v>
      </c>
      <c r="B8" t="s">
        <v>315</v>
      </c>
    </row>
    <row r="9" spans="1:4" x14ac:dyDescent="0.25">
      <c r="B9" t="s">
        <v>264</v>
      </c>
    </row>
    <row r="10" spans="1:4" x14ac:dyDescent="0.25">
      <c r="B10" t="s">
        <v>316</v>
      </c>
    </row>
    <row r="11" spans="1:4" x14ac:dyDescent="0.25">
      <c r="B11" t="s">
        <v>317</v>
      </c>
    </row>
    <row r="12" spans="1:4" x14ac:dyDescent="0.25">
      <c r="B12" t="s">
        <v>318</v>
      </c>
      <c r="D12" s="45"/>
    </row>
    <row r="13" spans="1:4" x14ac:dyDescent="0.25">
      <c r="D13" s="45"/>
    </row>
    <row r="14" spans="1:4" x14ac:dyDescent="0.25">
      <c r="A14" t="s">
        <v>260</v>
      </c>
      <c r="B14" s="11">
        <v>42079</v>
      </c>
      <c r="D14" s="45"/>
    </row>
    <row r="15" spans="1:4" x14ac:dyDescent="0.25">
      <c r="A15" t="s">
        <v>261</v>
      </c>
      <c r="B15" t="s">
        <v>319</v>
      </c>
      <c r="D15" s="45"/>
    </row>
    <row r="16" spans="1:4" x14ac:dyDescent="0.25">
      <c r="D16" s="45"/>
    </row>
    <row r="17" spans="1:4" x14ac:dyDescent="0.25">
      <c r="A17" t="s">
        <v>260</v>
      </c>
      <c r="B17" s="11">
        <v>42153</v>
      </c>
      <c r="D17" s="45"/>
    </row>
    <row r="18" spans="1:4" x14ac:dyDescent="0.25">
      <c r="A18" t="s">
        <v>261</v>
      </c>
      <c r="B18" t="s">
        <v>319</v>
      </c>
    </row>
    <row r="20" spans="1:4" x14ac:dyDescent="0.25">
      <c r="A20" t="s">
        <v>260</v>
      </c>
      <c r="B20" s="45">
        <v>42433</v>
      </c>
    </row>
    <row r="21" spans="1:4" x14ac:dyDescent="0.25">
      <c r="A21" t="s">
        <v>261</v>
      </c>
      <c r="B21" t="s">
        <v>333</v>
      </c>
    </row>
    <row r="22" spans="1:4" x14ac:dyDescent="0.25">
      <c r="B22" t="s">
        <v>334</v>
      </c>
    </row>
    <row r="23" spans="1:4" x14ac:dyDescent="0.25">
      <c r="B23" s="45" t="s">
        <v>335</v>
      </c>
    </row>
    <row r="24" spans="1:4" x14ac:dyDescent="0.25">
      <c r="B24" t="s">
        <v>336</v>
      </c>
    </row>
    <row r="25" spans="1:4" x14ac:dyDescent="0.25">
      <c r="D25" s="45"/>
    </row>
    <row r="26" spans="1:4" x14ac:dyDescent="0.25">
      <c r="A26" t="s">
        <v>260</v>
      </c>
      <c r="B26" s="45">
        <v>42650</v>
      </c>
    </row>
    <row r="27" spans="1:4" x14ac:dyDescent="0.25">
      <c r="A27" t="s">
        <v>261</v>
      </c>
      <c r="B27" t="s">
        <v>337</v>
      </c>
    </row>
    <row r="28" spans="1:4" x14ac:dyDescent="0.25">
      <c r="B28" t="s">
        <v>338</v>
      </c>
    </row>
    <row r="30" spans="1:4" x14ac:dyDescent="0.25">
      <c r="A30" t="s">
        <v>260</v>
      </c>
      <c r="B30" s="45">
        <v>42710</v>
      </c>
    </row>
    <row r="31" spans="1:4" x14ac:dyDescent="0.25">
      <c r="A31" t="s">
        <v>261</v>
      </c>
      <c r="B31" t="s">
        <v>340</v>
      </c>
    </row>
    <row r="32" spans="1:4" x14ac:dyDescent="0.25">
      <c r="B32" t="s">
        <v>363</v>
      </c>
    </row>
    <row r="34" spans="1:2" x14ac:dyDescent="0.25">
      <c r="A34" t="s">
        <v>260</v>
      </c>
      <c r="B34" s="45">
        <v>42895</v>
      </c>
    </row>
    <row r="35" spans="1:2" x14ac:dyDescent="0.25">
      <c r="A35" t="s">
        <v>261</v>
      </c>
      <c r="B35" t="s">
        <v>364</v>
      </c>
    </row>
    <row r="36" spans="1:2" x14ac:dyDescent="0.25">
      <c r="B36" t="s">
        <v>365</v>
      </c>
    </row>
    <row r="38" spans="1:2" x14ac:dyDescent="0.25">
      <c r="A38" t="s">
        <v>260</v>
      </c>
      <c r="B38" s="45">
        <v>42997</v>
      </c>
    </row>
    <row r="39" spans="1:2" x14ac:dyDescent="0.25">
      <c r="A39" t="s">
        <v>261</v>
      </c>
      <c r="B39" t="s">
        <v>368</v>
      </c>
    </row>
    <row r="40" spans="1:2" x14ac:dyDescent="0.25">
      <c r="B40" t="s">
        <v>369</v>
      </c>
    </row>
    <row r="41" spans="1:2" x14ac:dyDescent="0.25">
      <c r="B41" t="s">
        <v>370</v>
      </c>
    </row>
    <row r="42" spans="1:2" x14ac:dyDescent="0.25">
      <c r="B42" t="s">
        <v>382</v>
      </c>
    </row>
    <row r="44" spans="1:2" x14ac:dyDescent="0.25">
      <c r="A44" t="s">
        <v>260</v>
      </c>
      <c r="B44" s="45">
        <v>45421</v>
      </c>
    </row>
    <row r="45" spans="1:2" x14ac:dyDescent="0.25">
      <c r="A45" t="s">
        <v>261</v>
      </c>
      <c r="B45" t="s">
        <v>384</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2"/>
  <sheetViews>
    <sheetView workbookViewId="0">
      <selection activeCell="N19" sqref="N19"/>
    </sheetView>
  </sheetViews>
  <sheetFormatPr defaultRowHeight="13.2" x14ac:dyDescent="0.25"/>
  <sheetData>
    <row r="1" spans="1:1" x14ac:dyDescent="0.25">
      <c r="A1" t="s">
        <v>341</v>
      </c>
    </row>
    <row r="2" spans="1:1" x14ac:dyDescent="0.25">
      <c r="A2" t="s">
        <v>350</v>
      </c>
    </row>
    <row r="3" spans="1:1" x14ac:dyDescent="0.25">
      <c r="A3" t="s">
        <v>342</v>
      </c>
    </row>
    <row r="4" spans="1:1" x14ac:dyDescent="0.25">
      <c r="A4" t="s">
        <v>343</v>
      </c>
    </row>
    <row r="5" spans="1:1" x14ac:dyDescent="0.25">
      <c r="A5" t="s">
        <v>344</v>
      </c>
    </row>
    <row r="7" spans="1:1" x14ac:dyDescent="0.25">
      <c r="A7" t="s">
        <v>345</v>
      </c>
    </row>
    <row r="8" spans="1:1" x14ac:dyDescent="0.25">
      <c r="A8" t="s">
        <v>353</v>
      </c>
    </row>
    <row r="31" spans="1:1" x14ac:dyDescent="0.25">
      <c r="A31" t="s">
        <v>354</v>
      </c>
    </row>
    <row r="32" spans="1:1" x14ac:dyDescent="0.25">
      <c r="A32" t="s">
        <v>346</v>
      </c>
    </row>
    <row r="34" spans="1:1" x14ac:dyDescent="0.25">
      <c r="A34" t="s">
        <v>347</v>
      </c>
    </row>
    <row r="35" spans="1:1" x14ac:dyDescent="0.25">
      <c r="A35" t="s">
        <v>355</v>
      </c>
    </row>
    <row r="36" spans="1:1" x14ac:dyDescent="0.25">
      <c r="A36" t="s">
        <v>348</v>
      </c>
    </row>
    <row r="37" spans="1:1" x14ac:dyDescent="0.25">
      <c r="A37" t="s">
        <v>349</v>
      </c>
    </row>
    <row r="39" spans="1:1" x14ac:dyDescent="0.25">
      <c r="A39" t="s">
        <v>351</v>
      </c>
    </row>
    <row r="41" spans="1:1" x14ac:dyDescent="0.25">
      <c r="A41" t="s">
        <v>352</v>
      </c>
    </row>
    <row r="42" spans="1:1" x14ac:dyDescent="0.25">
      <c r="A42" t="s">
        <v>356</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228"/>
  <sheetViews>
    <sheetView topLeftCell="A200" workbookViewId="0">
      <selection activeCell="A220" sqref="A220"/>
    </sheetView>
  </sheetViews>
  <sheetFormatPr defaultRowHeight="13.2" x14ac:dyDescent="0.25"/>
  <sheetData>
    <row r="1" spans="1:2" x14ac:dyDescent="0.25">
      <c r="A1" t="s">
        <v>149</v>
      </c>
    </row>
    <row r="2" spans="1:2" x14ac:dyDescent="0.25">
      <c r="A2" t="s">
        <v>150</v>
      </c>
    </row>
    <row r="3" spans="1:2" x14ac:dyDescent="0.25">
      <c r="A3" t="s">
        <v>187</v>
      </c>
    </row>
    <row r="5" spans="1:2" x14ac:dyDescent="0.25">
      <c r="A5" s="43">
        <v>1</v>
      </c>
      <c r="B5" t="s">
        <v>151</v>
      </c>
    </row>
    <row r="6" spans="1:2" x14ac:dyDescent="0.25">
      <c r="A6" s="43">
        <v>2</v>
      </c>
      <c r="B6" t="s">
        <v>152</v>
      </c>
    </row>
    <row r="7" spans="1:2" x14ac:dyDescent="0.25">
      <c r="A7" s="43">
        <v>3</v>
      </c>
      <c r="B7" t="s">
        <v>153</v>
      </c>
    </row>
    <row r="9" spans="1:2" x14ac:dyDescent="0.25">
      <c r="A9" s="2" t="s">
        <v>135</v>
      </c>
    </row>
    <row r="10" spans="1:2" x14ac:dyDescent="0.25">
      <c r="A10" t="s">
        <v>136</v>
      </c>
    </row>
    <row r="58" spans="1:1" x14ac:dyDescent="0.25">
      <c r="A58" t="s">
        <v>141</v>
      </c>
    </row>
    <row r="60" spans="1:1" x14ac:dyDescent="0.25">
      <c r="A60" t="s">
        <v>137</v>
      </c>
    </row>
    <row r="61" spans="1:1" x14ac:dyDescent="0.25">
      <c r="A61" t="s">
        <v>138</v>
      </c>
    </row>
    <row r="62" spans="1:1" x14ac:dyDescent="0.25">
      <c r="A62" t="s">
        <v>139</v>
      </c>
    </row>
    <row r="64" spans="1:1" x14ac:dyDescent="0.25">
      <c r="A64" t="s">
        <v>140</v>
      </c>
    </row>
    <row r="65" spans="1:1" x14ac:dyDescent="0.25">
      <c r="A65" t="s">
        <v>147</v>
      </c>
    </row>
    <row r="97" spans="1:1" x14ac:dyDescent="0.25">
      <c r="A97" t="s">
        <v>142</v>
      </c>
    </row>
    <row r="99" spans="1:1" x14ac:dyDescent="0.25">
      <c r="A99" t="s">
        <v>143</v>
      </c>
    </row>
    <row r="100" spans="1:1" x14ac:dyDescent="0.25">
      <c r="A100" t="s">
        <v>144</v>
      </c>
    </row>
    <row r="101" spans="1:1" x14ac:dyDescent="0.25">
      <c r="A101" t="s">
        <v>145</v>
      </c>
    </row>
    <row r="102" spans="1:1" x14ac:dyDescent="0.25">
      <c r="A102" t="s">
        <v>148</v>
      </c>
    </row>
    <row r="103" spans="1:1" x14ac:dyDescent="0.25">
      <c r="A103" t="s">
        <v>146</v>
      </c>
    </row>
    <row r="105" spans="1:1" x14ac:dyDescent="0.25">
      <c r="A105" s="2" t="s">
        <v>155</v>
      </c>
    </row>
    <row r="107" spans="1:1" x14ac:dyDescent="0.25">
      <c r="A107" t="s">
        <v>158</v>
      </c>
    </row>
    <row r="108" spans="1:1" x14ac:dyDescent="0.25">
      <c r="A108" t="s">
        <v>156</v>
      </c>
    </row>
    <row r="109" spans="1:1" x14ac:dyDescent="0.25">
      <c r="A109" t="s">
        <v>157</v>
      </c>
    </row>
    <row r="110" spans="1:1" x14ac:dyDescent="0.25">
      <c r="A110" t="s">
        <v>219</v>
      </c>
    </row>
    <row r="111" spans="1:1" x14ac:dyDescent="0.25">
      <c r="A111" t="s">
        <v>159</v>
      </c>
    </row>
    <row r="112" spans="1:1" x14ac:dyDescent="0.25">
      <c r="A112" t="s">
        <v>160</v>
      </c>
    </row>
    <row r="113" spans="1:1" x14ac:dyDescent="0.25">
      <c r="A113" t="s">
        <v>193</v>
      </c>
    </row>
    <row r="115" spans="1:1" x14ac:dyDescent="0.25">
      <c r="A115" t="s">
        <v>161</v>
      </c>
    </row>
    <row r="144" spans="1:1" x14ac:dyDescent="0.25">
      <c r="A144" t="s">
        <v>162</v>
      </c>
    </row>
    <row r="145" spans="1:1" x14ac:dyDescent="0.25">
      <c r="A145" t="s">
        <v>223</v>
      </c>
    </row>
    <row r="146" spans="1:1" x14ac:dyDescent="0.25">
      <c r="A146" t="s">
        <v>224</v>
      </c>
    </row>
    <row r="147" spans="1:1" x14ac:dyDescent="0.25">
      <c r="A147" t="s">
        <v>225</v>
      </c>
    </row>
    <row r="148" spans="1:1" x14ac:dyDescent="0.25">
      <c r="A148" t="s">
        <v>194</v>
      </c>
    </row>
    <row r="149" spans="1:1" x14ac:dyDescent="0.25">
      <c r="A149" t="s">
        <v>163</v>
      </c>
    </row>
    <row r="150" spans="1:1" x14ac:dyDescent="0.25">
      <c r="A150" t="s">
        <v>164</v>
      </c>
    </row>
    <row r="151" spans="1:1" x14ac:dyDescent="0.25">
      <c r="A151" t="s">
        <v>195</v>
      </c>
    </row>
    <row r="153" spans="1:1" x14ac:dyDescent="0.25">
      <c r="A153" t="s">
        <v>165</v>
      </c>
    </row>
    <row r="182" spans="1:1" x14ac:dyDescent="0.25">
      <c r="A182" t="s">
        <v>166</v>
      </c>
    </row>
    <row r="183" spans="1:1" x14ac:dyDescent="0.25">
      <c r="A183" t="s">
        <v>167</v>
      </c>
    </row>
    <row r="184" spans="1:1" x14ac:dyDescent="0.25">
      <c r="A184" t="s">
        <v>168</v>
      </c>
    </row>
    <row r="186" spans="1:1" x14ac:dyDescent="0.25">
      <c r="A186" s="2" t="s">
        <v>169</v>
      </c>
    </row>
    <row r="187" spans="1:1" x14ac:dyDescent="0.25">
      <c r="A187" t="s">
        <v>170</v>
      </c>
    </row>
    <row r="188" spans="1:1" x14ac:dyDescent="0.25">
      <c r="A188" t="s">
        <v>171</v>
      </c>
    </row>
    <row r="189" spans="1:1" x14ac:dyDescent="0.25">
      <c r="A189" t="s">
        <v>262</v>
      </c>
    </row>
    <row r="190" spans="1:1" x14ac:dyDescent="0.25">
      <c r="A190" t="s">
        <v>172</v>
      </c>
    </row>
    <row r="191" spans="1:1" x14ac:dyDescent="0.25">
      <c r="A191" t="s">
        <v>173</v>
      </c>
    </row>
    <row r="192" spans="1:1" x14ac:dyDescent="0.25">
      <c r="A192" t="s">
        <v>174</v>
      </c>
    </row>
    <row r="193" spans="1:1" x14ac:dyDescent="0.25">
      <c r="A193" t="s">
        <v>175</v>
      </c>
    </row>
    <row r="194" spans="1:1" x14ac:dyDescent="0.25">
      <c r="A194" t="s">
        <v>176</v>
      </c>
    </row>
    <row r="195" spans="1:1" x14ac:dyDescent="0.25">
      <c r="A195" t="s">
        <v>177</v>
      </c>
    </row>
    <row r="196" spans="1:1" x14ac:dyDescent="0.25">
      <c r="A196" t="s">
        <v>178</v>
      </c>
    </row>
    <row r="218" spans="1:1" x14ac:dyDescent="0.25">
      <c r="A218" t="s">
        <v>179</v>
      </c>
    </row>
    <row r="219" spans="1:1" x14ac:dyDescent="0.25">
      <c r="A219" t="s">
        <v>180</v>
      </c>
    </row>
    <row r="220" spans="1:1" x14ac:dyDescent="0.25">
      <c r="A220" t="s">
        <v>181</v>
      </c>
    </row>
    <row r="221" spans="1:1" x14ac:dyDescent="0.25">
      <c r="A221" t="s">
        <v>182</v>
      </c>
    </row>
    <row r="222" spans="1:1" x14ac:dyDescent="0.25">
      <c r="A222" t="s">
        <v>183</v>
      </c>
    </row>
    <row r="223" spans="1:1" x14ac:dyDescent="0.25">
      <c r="A223" t="s">
        <v>184</v>
      </c>
    </row>
    <row r="224" spans="1:1" x14ac:dyDescent="0.25">
      <c r="A224" t="s">
        <v>185</v>
      </c>
    </row>
    <row r="225" spans="1:1" x14ac:dyDescent="0.25">
      <c r="A225" t="s">
        <v>226</v>
      </c>
    </row>
    <row r="226" spans="1:1" x14ac:dyDescent="0.25">
      <c r="A226" t="s">
        <v>227</v>
      </c>
    </row>
    <row r="227" spans="1:1" x14ac:dyDescent="0.25">
      <c r="A227" t="s">
        <v>228</v>
      </c>
    </row>
    <row r="228" spans="1:1" x14ac:dyDescent="0.25">
      <c r="A228" t="s">
        <v>186</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
  <sheetViews>
    <sheetView zoomScaleNormal="100" workbookViewId="0">
      <selection activeCell="D11" sqref="D11"/>
    </sheetView>
  </sheetViews>
  <sheetFormatPr defaultRowHeight="13.2" x14ac:dyDescent="0.25"/>
  <sheetData>
    <row r="1" spans="1:1" x14ac:dyDescent="0.25">
      <c r="A1" t="s">
        <v>366</v>
      </c>
    </row>
    <row r="3" spans="1:1" x14ac:dyDescent="0.25">
      <c r="A3" t="s">
        <v>367</v>
      </c>
    </row>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Document" dvAspect="DVASPECT_ICON" shapeId="7171" r:id="rId4">
          <objectPr defaultSize="0" r:id="rId5">
            <anchor moveWithCells="1">
              <from>
                <xdr:col>1</xdr:col>
                <xdr:colOff>0</xdr:colOff>
                <xdr:row>4</xdr:row>
                <xdr:rowOff>0</xdr:rowOff>
              </from>
              <to>
                <xdr:col>2</xdr:col>
                <xdr:colOff>304800</xdr:colOff>
                <xdr:row>8</xdr:row>
                <xdr:rowOff>38100</xdr:rowOff>
              </to>
            </anchor>
          </objectPr>
        </oleObject>
      </mc:Choice>
      <mc:Fallback>
        <oleObject progId="Document" dvAspect="DVASPECT_ICON" shapeId="717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Calculator</vt:lpstr>
      <vt:lpstr>AnalyzerSpecs</vt:lpstr>
      <vt:lpstr>NoiseSourceSpecs</vt:lpstr>
      <vt:lpstr>ExtPreampSpecs</vt:lpstr>
      <vt:lpstr>LegacyCalc</vt:lpstr>
      <vt:lpstr>RevHist</vt:lpstr>
      <vt:lpstr>TCofENR</vt:lpstr>
      <vt:lpstr>CoverageFactorDoc</vt:lpstr>
      <vt:lpstr>DraftOfNoiseSourceMismatch</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Joe Gorin</dc:creator>
  <cp:lastModifiedBy>Yan-Hua Rui</cp:lastModifiedBy>
  <dcterms:created xsi:type="dcterms:W3CDTF">2012-05-31T17:02:41Z</dcterms:created>
  <dcterms:modified xsi:type="dcterms:W3CDTF">2024-05-09T08:06:53Z</dcterms:modified>
</cp:coreProperties>
</file>